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4755" windowWidth="20220" windowHeight="47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42" i="1" l="1"/>
  <c r="I35" i="1"/>
  <c r="I31" i="1"/>
  <c r="J17" i="1" l="1"/>
  <c r="J42" i="1"/>
  <c r="J31" i="1"/>
  <c r="I17" i="1"/>
  <c r="J16" i="1"/>
  <c r="I16" i="1"/>
  <c r="J14" i="1"/>
  <c r="I14" i="1"/>
  <c r="J6" i="1"/>
  <c r="I6" i="1"/>
  <c r="J5" i="1"/>
  <c r="I5" i="1"/>
  <c r="F56" i="1"/>
  <c r="F57" i="1"/>
  <c r="F16" i="1"/>
  <c r="F44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5" i="1"/>
  <c r="F46" i="1"/>
  <c r="F47" i="1"/>
  <c r="F48" i="1"/>
  <c r="F49" i="1"/>
  <c r="F50" i="1"/>
  <c r="F51" i="1"/>
  <c r="F52" i="1"/>
  <c r="F53" i="1"/>
  <c r="F54" i="1"/>
  <c r="F55" i="1"/>
  <c r="F2" i="1"/>
  <c r="J35" i="1"/>
  <c r="AD42" i="1"/>
  <c r="AC42" i="1"/>
  <c r="F4" i="2"/>
  <c r="F5" i="2"/>
  <c r="F6" i="2"/>
  <c r="F7" i="2"/>
  <c r="F8" i="2"/>
  <c r="F9" i="2"/>
  <c r="F10" i="2"/>
  <c r="F3" i="2"/>
  <c r="AD55" i="1"/>
  <c r="AC55" i="1"/>
  <c r="AD51" i="1"/>
  <c r="AC51" i="1"/>
  <c r="AD49" i="1"/>
  <c r="AC49" i="1"/>
  <c r="AD47" i="1"/>
  <c r="AC47" i="1"/>
  <c r="AD16" i="1"/>
  <c r="AC16" i="1"/>
  <c r="AD17" i="1"/>
  <c r="AC17" i="1"/>
  <c r="AD31" i="1"/>
  <c r="AC31" i="1"/>
</calcChain>
</file>

<file path=xl/sharedStrings.xml><?xml version="1.0" encoding="utf-8"?>
<sst xmlns="http://schemas.openxmlformats.org/spreadsheetml/2006/main" count="391" uniqueCount="165">
  <si>
    <t>Site name</t>
  </si>
  <si>
    <t>Country</t>
  </si>
  <si>
    <t>Region</t>
  </si>
  <si>
    <t>Latitude (database)</t>
  </si>
  <si>
    <t>Longitude (database)</t>
  </si>
  <si>
    <t>Latitude (website)</t>
  </si>
  <si>
    <t>Longitude (website)</t>
  </si>
  <si>
    <t>Latitude (2008 data)</t>
  </si>
  <si>
    <t>Longitude (2008 data)</t>
  </si>
  <si>
    <t>Latitude (site Pis 2012)</t>
  </si>
  <si>
    <t>Longitude (site Pis 2012)</t>
  </si>
  <si>
    <t>Notes</t>
  </si>
  <si>
    <t>Congo</t>
  </si>
  <si>
    <t>Africa</t>
  </si>
  <si>
    <t>Ituri: Edoro 1</t>
  </si>
  <si>
    <t>Ituri: Edoro 2</t>
  </si>
  <si>
    <t>Ituri: Lenda 1</t>
  </si>
  <si>
    <t>Ituri: Lenda 2</t>
  </si>
  <si>
    <t>Korup</t>
  </si>
  <si>
    <t>Cameroon</t>
  </si>
  <si>
    <t>Mpala</t>
  </si>
  <si>
    <t>Kenya</t>
  </si>
  <si>
    <t>Rabi</t>
  </si>
  <si>
    <t>Gabon</t>
  </si>
  <si>
    <t>Badagongshan</t>
  </si>
  <si>
    <t>China</t>
  </si>
  <si>
    <t>Asia</t>
  </si>
  <si>
    <t>PI coordinates email from Keping Ma to Liz Delaney Lobo</t>
  </si>
  <si>
    <t>Baotianman</t>
  </si>
  <si>
    <t>      33.49</t>
  </si>
  <si>
    <t>Bukit Timah</t>
  </si>
  <si>
    <t>Singapore</t>
  </si>
  <si>
    <t>Changbaishan</t>
  </si>
  <si>
    <t>Danum Valley</t>
  </si>
  <si>
    <t>Malaysia</t>
  </si>
  <si>
    <t>Dinghushan</t>
  </si>
  <si>
    <t>Doi Inthanon</t>
  </si>
  <si>
    <t>Thailand</t>
  </si>
  <si>
    <t>Donlingshan</t>
  </si>
  <si>
    <t>Fushan</t>
  </si>
  <si>
    <t>Taiwan</t>
  </si>
  <si>
    <t>Gutianshan</t>
  </si>
  <si>
    <t>Hong Kong</t>
  </si>
  <si>
    <t>Huai Kha Khaeng</t>
  </si>
  <si>
    <t>Khao Chong</t>
  </si>
  <si>
    <t>Kuala Belalong</t>
  </si>
  <si>
    <t>Brunei</t>
  </si>
  <si>
    <t>Lambir</t>
  </si>
  <si>
    <t>Lienhuachih</t>
  </si>
  <si>
    <t>Mo Singto</t>
  </si>
  <si>
    <t>Mudumalai</t>
  </si>
  <si>
    <t>India</t>
  </si>
  <si>
    <t>Nanjenshan</t>
  </si>
  <si>
    <t>Nonggang</t>
  </si>
  <si>
    <t>Palanan</t>
  </si>
  <si>
    <t>Philippines</t>
  </si>
  <si>
    <t>Pasoh</t>
  </si>
  <si>
    <t>Sinharaja</t>
  </si>
  <si>
    <t>Sri Lanka</t>
  </si>
  <si>
    <t>Tiantongshan</t>
  </si>
  <si>
    <t>Wanang</t>
  </si>
  <si>
    <t>Papau New Guinea</t>
  </si>
  <si>
    <t>Xishuangbanna</t>
  </si>
  <si>
    <t>Wytham Woods</t>
  </si>
  <si>
    <t>UK</t>
  </si>
  <si>
    <t>Europe</t>
  </si>
  <si>
    <t>Amacayacu</t>
  </si>
  <si>
    <t>Colombia</t>
  </si>
  <si>
    <t>Latin America</t>
  </si>
  <si>
    <t>Barro Colorado Island</t>
  </si>
  <si>
    <t>Panama</t>
  </si>
  <si>
    <t>Cocoli</t>
  </si>
  <si>
    <t>Ilha do Cardoso</t>
  </si>
  <si>
    <t>Brazil</t>
  </si>
  <si>
    <t>La Planada</t>
  </si>
  <si>
    <t>Luquillo</t>
  </si>
  <si>
    <t>USA</t>
  </si>
  <si>
    <t>Manaus</t>
  </si>
  <si>
    <t>Sherman</t>
  </si>
  <si>
    <t>Yasuni</t>
  </si>
  <si>
    <t>Ecuador</t>
  </si>
  <si>
    <t>South west corner of 50Ha</t>
  </si>
  <si>
    <t>Haliburton Forest</t>
  </si>
  <si>
    <t>Canada</t>
  </si>
  <si>
    <t>North America</t>
  </si>
  <si>
    <t>Harvard Forest</t>
  </si>
  <si>
    <t>Laupahoehoe</t>
  </si>
  <si>
    <t>Oceania</t>
  </si>
  <si>
    <t>Lilly Dickey Woods</t>
  </si>
  <si>
    <t>Palamanui</t>
  </si>
  <si>
    <t>Pu'u Wa'awa'a</t>
  </si>
  <si>
    <t>Santa Cruz</t>
  </si>
  <si>
    <t>Wabikon Lake Forest</t>
  </si>
  <si>
    <t>Wind River</t>
  </si>
  <si>
    <t>Yosemite National Park</t>
  </si>
  <si>
    <t> 51.778</t>
  </si>
  <si>
    <t>Nathalie Butt email to Sean McMahon.  Plot runs 600 m south and 300 m east from NW corner. Equivalent coordinates: NG easting-northing: 445693.094  209002.906</t>
  </si>
  <si>
    <t>Daniel Johnson email to Sean McMahon April 2012.  Converted to decimal by Helene.</t>
  </si>
  <si>
    <t>Latitude center</t>
  </si>
  <si>
    <t>Longitude center</t>
  </si>
  <si>
    <t>NO LONGER ACCESSIBLE - remove?</t>
  </si>
  <si>
    <t>Garmin data (WGS84 ) :</t>
  </si>
  <si>
    <t>SW Corner (0101) 32 M Easting: 597.921 20 m Lat : -1°55'40.0''</t>
  </si>
  <si>
    <t>Northing: 9.786.898 WGS 84 Long: 9°52'49.6''</t>
  </si>
  <si>
    <t>(2601) 32 M Easting: 598.216 34 m Lat : -1°55'27.6''</t>
  </si>
  <si>
    <t>Northing: 9.787.278 WGS 84 Long: 9°52'59.2''</t>
  </si>
  <si>
    <t>NW Corner (0126) 32 M Easting: 597.534 24 m Lat : -1°55'29.7''</t>
  </si>
  <si>
    <t>Northing: 9.787.213 WGS 84 Long: 9°52'37.1''</t>
  </si>
  <si>
    <t>NE Corner (2626) 32 M Easting: 597.836 50 m Lat : -1°55'18.1''</t>
  </si>
  <si>
    <t>Northing: 9.787.559 WGS 84 Long: 9°52'46.8''</t>
  </si>
  <si>
    <t>Conversion M'poraloko (Clarke UTM 32 Sud ) :</t>
  </si>
  <si>
    <t>SW Corner (0101) 32 Sud Easting: 598.039</t>
  </si>
  <si>
    <t>Northing: 9.786.855</t>
  </si>
  <si>
    <t>SE Corner (2601) 32 Sud Easting: 598.335</t>
  </si>
  <si>
    <t>Northing: 9.787.236</t>
  </si>
  <si>
    <t>NW Corner (0126) 32 Sud Easting: 597.653</t>
  </si>
  <si>
    <t>Northing: 9.787.171</t>
  </si>
  <si>
    <t>NE Corner (2626) 32 Sud Easting: 597.952</t>
  </si>
  <si>
    <t>Northing: 9.787.528</t>
  </si>
  <si>
    <t>Rabi plot</t>
  </si>
  <si>
    <t>degrees</t>
  </si>
  <si>
    <t>minutes</t>
  </si>
  <si>
    <t>seconds</t>
  </si>
  <si>
    <t>decimal</t>
  </si>
  <si>
    <t>sign</t>
  </si>
  <si>
    <t>SW lat</t>
  </si>
  <si>
    <t>SW long</t>
  </si>
  <si>
    <t>NW lat</t>
  </si>
  <si>
    <t>NW lon</t>
  </si>
  <si>
    <t>NE lat</t>
  </si>
  <si>
    <t>NE long</t>
  </si>
  <si>
    <t>SE lat</t>
  </si>
  <si>
    <t>SE lon</t>
  </si>
  <si>
    <t>Email from Lisa Korte to David Kenfack, April 2012.  Conversion to decimal by Helene.</t>
  </si>
  <si>
    <t>Gigante fertilization</t>
  </si>
  <si>
    <t>Active</t>
  </si>
  <si>
    <t>y</t>
  </si>
  <si>
    <t>n</t>
  </si>
  <si>
    <t>Plot Area (ha)</t>
  </si>
  <si>
    <t>BCI 25 ha</t>
  </si>
  <si>
    <t>Corners emailed by David Kenfack in May 2012; converted by Milton Solano, entered here by Helene</t>
  </si>
  <si>
    <t>No longer a CTFS site?  Never became one?</t>
  </si>
  <si>
    <t>Plot diagonal (m)</t>
  </si>
  <si>
    <t>Plot Dimension x (m)</t>
  </si>
  <si>
    <t>Plot Dimension y (m)</t>
  </si>
  <si>
    <t>300*</t>
  </si>
  <si>
    <t>240*</t>
  </si>
  <si>
    <t>Smithsonian Conservation Biology Institute</t>
  </si>
  <si>
    <t>Smithsonian Environmental Research Center</t>
  </si>
  <si>
    <t>200*</t>
  </si>
  <si>
    <t>NW corner Latitude</t>
  </si>
  <si>
    <t>NW corner Longitude</t>
  </si>
  <si>
    <t>NE corner Latitude</t>
  </si>
  <si>
    <t>NE corner Longitude</t>
  </si>
  <si>
    <t>SW corner Latitude</t>
  </si>
  <si>
    <t>SW corner Longitude</t>
  </si>
  <si>
    <t>SE corner Latitude</t>
  </si>
  <si>
    <t>SE corner Longitude</t>
  </si>
  <si>
    <t>Plot is not exactly rectangular: one edge borders a lake.</t>
  </si>
  <si>
    <t>Plot is not rectangular:  it is 400 x 100 + 140 x 140</t>
  </si>
  <si>
    <t>Latitude  (BEST, center)</t>
  </si>
  <si>
    <t>Longitude  (BEST, center)</t>
  </si>
  <si>
    <t xml:space="preserve"> June 15</t>
  </si>
  <si>
    <t>MODIS-request</t>
  </si>
  <si>
    <t>MODIS-download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</si>
</sst>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8"/>
      <color rgb="FF1F497D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2" fillId="0" borderId="0" xfId="0" applyFont="1"/>
    <xf numFmtId="0" fontId="0" fillId="0" borderId="0" xfId="0" applyAlignment="1"/>
    <xf numFmtId="0" fontId="0" fillId="0" borderId="0" xfId="0" applyFont="1" applyFill="1"/>
    <xf numFmtId="164" fontId="0" fillId="0" borderId="0" xfId="0" applyNumberFormat="1" applyFont="1" applyFill="1" applyAlignment="1"/>
    <xf numFmtId="0" fontId="0" fillId="0" borderId="0" xfId="0" applyFill="1"/>
    <xf numFmtId="0" fontId="0" fillId="0" borderId="0" xfId="0" applyFill="1" applyAlignment="1"/>
    <xf numFmtId="0" fontId="4" fillId="0" borderId="0" xfId="0" applyFont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164" fontId="5" fillId="0" borderId="0" xfId="1" applyNumberFormat="1" applyFont="1" applyFill="1" applyBorder="1" applyAlignment="1" applyProtection="1">
      <alignment horizontal="center" wrapText="1"/>
    </xf>
    <xf numFmtId="0" fontId="4" fillId="0" borderId="0" xfId="0" applyFont="1" applyAlignment="1">
      <alignment horizontal="left"/>
    </xf>
    <xf numFmtId="164" fontId="6" fillId="0" borderId="0" xfId="1" applyNumberFormat="1" applyFont="1" applyFill="1" applyBorder="1" applyAlignment="1" applyProtection="1"/>
    <xf numFmtId="0" fontId="6" fillId="0" borderId="0" xfId="1" applyFont="1" applyFill="1" applyBorder="1" applyAlignment="1" applyProtection="1"/>
    <xf numFmtId="164" fontId="7" fillId="0" borderId="0" xfId="0" applyNumberFormat="1" applyFont="1" applyFill="1" applyAlignment="1"/>
    <xf numFmtId="0" fontId="7" fillId="0" borderId="0" xfId="0" applyFont="1"/>
    <xf numFmtId="0" fontId="7" fillId="0" borderId="0" xfId="0" applyFont="1" applyFill="1"/>
    <xf numFmtId="164" fontId="7" fillId="0" borderId="0" xfId="0" applyNumberFormat="1" applyFont="1" applyFill="1" applyAlignment="1">
      <alignment horizontal="right"/>
    </xf>
    <xf numFmtId="164" fontId="7" fillId="0" borderId="0" xfId="0" applyNumberFormat="1" applyFont="1" applyFill="1"/>
    <xf numFmtId="0" fontId="7" fillId="0" borderId="0" xfId="0" applyFont="1" applyAlignment="1">
      <alignment horizontal="left"/>
    </xf>
    <xf numFmtId="0" fontId="0" fillId="0" borderId="0" xfId="0" applyFont="1" applyFill="1" applyAlignment="1"/>
    <xf numFmtId="0" fontId="7" fillId="0" borderId="0" xfId="0" applyFont="1" applyFill="1" applyAlignment="1"/>
    <xf numFmtId="164" fontId="6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top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3" borderId="0" xfId="0" applyFont="1" applyFill="1"/>
    <xf numFmtId="0" fontId="0" fillId="3" borderId="0" xfId="0" applyFont="1" applyFill="1" applyAlignment="1">
      <alignment horizontal="center"/>
    </xf>
    <xf numFmtId="164" fontId="6" fillId="3" borderId="0" xfId="1" applyNumberFormat="1" applyFont="1" applyFill="1" applyBorder="1" applyAlignment="1" applyProtection="1"/>
    <xf numFmtId="164" fontId="0" fillId="3" borderId="0" xfId="0" applyNumberFormat="1" applyFont="1" applyFill="1" applyAlignment="1"/>
    <xf numFmtId="0" fontId="0" fillId="3" borderId="0" xfId="0" applyFont="1" applyFill="1" applyAlignment="1">
      <alignment horizontal="left"/>
    </xf>
    <xf numFmtId="0" fontId="0" fillId="3" borderId="0" xfId="0" applyFill="1"/>
    <xf numFmtId="0" fontId="6" fillId="3" borderId="0" xfId="1" applyFont="1" applyFill="1" applyBorder="1" applyAlignment="1" applyProtection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8" fillId="2" borderId="0" xfId="0" applyFont="1" applyFill="1" applyAlignment="1">
      <alignment horizontal="left" vertical="top"/>
    </xf>
    <xf numFmtId="164" fontId="0" fillId="0" borderId="0" xfId="0" applyNumberFormat="1" applyFont="1" applyFill="1"/>
    <xf numFmtId="16" fontId="6" fillId="0" borderId="0" xfId="1" applyNumberFormat="1" applyFont="1" applyFill="1" applyBorder="1" applyAlignment="1" applyProtection="1"/>
    <xf numFmtId="16" fontId="0" fillId="0" borderId="0" xfId="0" applyNumberFormat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2" sqref="L2"/>
    </sheetView>
  </sheetViews>
  <sheetFormatPr defaultRowHeight="15" x14ac:dyDescent="0.25"/>
  <cols>
    <col min="1" max="1" width="22" bestFit="1" customWidth="1"/>
    <col min="2" max="2" width="17.42578125" style="8" customWidth="1"/>
    <col min="3" max="3" width="4.7109375" style="8" customWidth="1"/>
    <col min="4" max="4" width="6.7109375" style="26" customWidth="1"/>
    <col min="5" max="5" width="11.5703125" style="26" customWidth="1"/>
    <col min="6" max="6" width="11.42578125" style="26" hidden="1" customWidth="1"/>
    <col min="7" max="8" width="12.28515625" hidden="1" customWidth="1"/>
    <col min="9" max="9" width="14.28515625" style="6" customWidth="1"/>
    <col min="10" max="10" width="17.7109375" style="8" customWidth="1"/>
    <col min="11" max="12" width="9" style="8" customWidth="1"/>
    <col min="13" max="13" width="9.5703125" style="9" bestFit="1" customWidth="1"/>
    <col min="14" max="14" width="11.28515625" style="9" bestFit="1" customWidth="1"/>
    <col min="15" max="15" width="9.5703125" style="9" bestFit="1" customWidth="1"/>
    <col min="16" max="16" width="11.28515625" style="9" bestFit="1" customWidth="1"/>
    <col min="17" max="17" width="9.5703125" style="9" bestFit="1" customWidth="1"/>
    <col min="18" max="18" width="11.28515625" style="9" bestFit="1" customWidth="1"/>
    <col min="19" max="19" width="9.5703125" style="9" bestFit="1" customWidth="1"/>
    <col min="20" max="20" width="11.28515625" style="9" bestFit="1" customWidth="1"/>
    <col min="21" max="21" width="11.28515625" style="8" customWidth="1"/>
    <col min="22" max="22" width="10.42578125" style="8" customWidth="1"/>
    <col min="23" max="24" width="8.85546875" style="8"/>
    <col min="25" max="25" width="9.5703125" style="8" bestFit="1" customWidth="1"/>
    <col min="26" max="26" width="10.5703125" style="8" bestFit="1" customWidth="1"/>
    <col min="27" max="27" width="9.5703125" style="9" bestFit="1" customWidth="1"/>
    <col min="28" max="30" width="11.7109375" style="9" customWidth="1"/>
    <col min="31" max="31" width="8.85546875" style="5"/>
  </cols>
  <sheetData>
    <row r="1" spans="1:31" ht="60" x14ac:dyDescent="0.25">
      <c r="A1" s="10" t="s">
        <v>0</v>
      </c>
      <c r="B1" s="11" t="s">
        <v>1</v>
      </c>
      <c r="C1" s="11" t="s">
        <v>2</v>
      </c>
      <c r="D1" s="11" t="s">
        <v>135</v>
      </c>
      <c r="E1" s="11" t="s">
        <v>138</v>
      </c>
      <c r="F1" s="11" t="s">
        <v>142</v>
      </c>
      <c r="G1" s="39" t="s">
        <v>143</v>
      </c>
      <c r="H1" s="39" t="s">
        <v>144</v>
      </c>
      <c r="I1" s="11" t="s">
        <v>160</v>
      </c>
      <c r="J1" s="11" t="s">
        <v>161</v>
      </c>
      <c r="K1" s="11" t="s">
        <v>163</v>
      </c>
      <c r="L1" s="11" t="s">
        <v>164</v>
      </c>
      <c r="M1" s="12" t="s">
        <v>150</v>
      </c>
      <c r="N1" s="12" t="s">
        <v>151</v>
      </c>
      <c r="O1" s="12" t="s">
        <v>152</v>
      </c>
      <c r="P1" s="12" t="s">
        <v>153</v>
      </c>
      <c r="Q1" s="12" t="s">
        <v>154</v>
      </c>
      <c r="R1" s="12" t="s">
        <v>155</v>
      </c>
      <c r="S1" s="12" t="s">
        <v>156</v>
      </c>
      <c r="T1" s="12" t="s">
        <v>157</v>
      </c>
      <c r="U1" s="11" t="s">
        <v>3</v>
      </c>
      <c r="V1" s="11" t="s">
        <v>4</v>
      </c>
      <c r="W1" s="11" t="s">
        <v>5</v>
      </c>
      <c r="X1" s="11" t="s">
        <v>6</v>
      </c>
      <c r="Y1" s="13" t="s">
        <v>7</v>
      </c>
      <c r="Z1" s="13" t="s">
        <v>8</v>
      </c>
      <c r="AA1" s="12" t="s">
        <v>9</v>
      </c>
      <c r="AB1" s="12" t="s">
        <v>10</v>
      </c>
      <c r="AC1" s="12" t="s">
        <v>98</v>
      </c>
      <c r="AD1" s="12" t="s">
        <v>99</v>
      </c>
      <c r="AE1" s="14" t="s">
        <v>11</v>
      </c>
    </row>
    <row r="2" spans="1:31" x14ac:dyDescent="0.25">
      <c r="A2" s="1" t="s">
        <v>66</v>
      </c>
      <c r="B2" s="6" t="s">
        <v>67</v>
      </c>
      <c r="C2" s="6" t="s">
        <v>68</v>
      </c>
      <c r="D2" s="26" t="s">
        <v>136</v>
      </c>
      <c r="E2" s="28">
        <v>25</v>
      </c>
      <c r="F2" s="27">
        <f>SQRT(G2^2+H2^2)</f>
        <v>707.10678118654755</v>
      </c>
      <c r="G2">
        <v>500</v>
      </c>
      <c r="H2">
        <v>500</v>
      </c>
      <c r="I2" s="15">
        <v>-3.80917129999</v>
      </c>
      <c r="J2" s="15">
        <v>-70.267857599999999</v>
      </c>
      <c r="K2" s="7" t="s">
        <v>162</v>
      </c>
      <c r="L2" s="7" t="s">
        <v>136</v>
      </c>
      <c r="M2" s="15"/>
      <c r="N2" s="15"/>
      <c r="O2" s="15"/>
      <c r="P2" s="15"/>
      <c r="Q2" s="15"/>
      <c r="R2" s="15"/>
      <c r="S2" s="15"/>
      <c r="T2" s="15"/>
      <c r="U2" s="6">
        <v>-3.8091699999999999</v>
      </c>
      <c r="V2" s="6">
        <v>-70.267899999999997</v>
      </c>
      <c r="W2" s="6">
        <v>-3.8091699999999999</v>
      </c>
      <c r="X2" s="6">
        <v>-70.267899999999997</v>
      </c>
      <c r="Y2" s="15">
        <v>-3.80917129999</v>
      </c>
      <c r="Z2" s="15">
        <v>-70.267857599999999</v>
      </c>
      <c r="AA2" s="7"/>
      <c r="AB2" s="15"/>
      <c r="AC2" s="15"/>
      <c r="AD2" s="15"/>
      <c r="AE2" s="2"/>
    </row>
    <row r="3" spans="1:31" x14ac:dyDescent="0.25">
      <c r="A3" s="18" t="s">
        <v>24</v>
      </c>
      <c r="B3" s="19" t="s">
        <v>25</v>
      </c>
      <c r="C3" s="19" t="s">
        <v>26</v>
      </c>
      <c r="D3" s="26" t="s">
        <v>136</v>
      </c>
      <c r="E3" s="26">
        <v>25</v>
      </c>
      <c r="F3" s="27">
        <f t="shared" ref="F3:F57" si="0">SQRT(G3^2+H3^2)</f>
        <v>707.10678118654755</v>
      </c>
      <c r="G3">
        <v>500</v>
      </c>
      <c r="H3">
        <v>500</v>
      </c>
      <c r="I3" s="20">
        <v>29.766999999999999</v>
      </c>
      <c r="J3" s="21">
        <v>110.087</v>
      </c>
      <c r="K3" s="7" t="s">
        <v>162</v>
      </c>
      <c r="L3" s="7" t="s">
        <v>136</v>
      </c>
      <c r="M3" s="17"/>
      <c r="N3" s="17"/>
      <c r="O3" s="17"/>
      <c r="P3" s="17"/>
      <c r="Q3" s="17"/>
      <c r="R3" s="17"/>
      <c r="S3" s="17"/>
      <c r="T3" s="17"/>
      <c r="U3" s="6"/>
      <c r="V3" s="6"/>
      <c r="W3" s="6"/>
      <c r="X3" s="6"/>
      <c r="Y3" s="15"/>
      <c r="Z3" s="15"/>
      <c r="AA3" s="17">
        <v>29.766999999999999</v>
      </c>
      <c r="AB3" s="17">
        <v>110.087</v>
      </c>
      <c r="AC3" s="17"/>
      <c r="AD3" s="17"/>
      <c r="AE3" s="22" t="s">
        <v>27</v>
      </c>
    </row>
    <row r="4" spans="1:31" x14ac:dyDescent="0.25">
      <c r="A4" s="18" t="s">
        <v>28</v>
      </c>
      <c r="B4" s="19" t="s">
        <v>25</v>
      </c>
      <c r="C4" s="19" t="s">
        <v>26</v>
      </c>
      <c r="D4" s="26" t="s">
        <v>136</v>
      </c>
      <c r="E4" s="26">
        <v>25</v>
      </c>
      <c r="F4" s="27">
        <f t="shared" si="0"/>
        <v>707.10678118654755</v>
      </c>
      <c r="G4">
        <v>500</v>
      </c>
      <c r="H4">
        <v>500</v>
      </c>
      <c r="I4" s="20" t="s">
        <v>29</v>
      </c>
      <c r="J4" s="21">
        <v>111.94</v>
      </c>
      <c r="K4" s="7" t="s">
        <v>162</v>
      </c>
      <c r="L4" s="7" t="s">
        <v>136</v>
      </c>
      <c r="M4" s="17"/>
      <c r="N4" s="17"/>
      <c r="O4" s="17"/>
      <c r="P4" s="17"/>
      <c r="Q4" s="17"/>
      <c r="R4" s="17"/>
      <c r="S4" s="17"/>
      <c r="T4" s="17"/>
      <c r="U4" s="6"/>
      <c r="V4" s="6"/>
      <c r="W4" s="6"/>
      <c r="X4" s="6"/>
      <c r="Y4" s="15"/>
      <c r="Z4" s="15"/>
      <c r="AA4" s="17" t="s">
        <v>29</v>
      </c>
      <c r="AB4" s="17">
        <v>111.94</v>
      </c>
      <c r="AC4" s="17"/>
      <c r="AD4" s="17"/>
      <c r="AE4" s="22" t="s">
        <v>27</v>
      </c>
    </row>
    <row r="5" spans="1:31" x14ac:dyDescent="0.25">
      <c r="A5" s="1" t="s">
        <v>69</v>
      </c>
      <c r="B5" s="6" t="s">
        <v>70</v>
      </c>
      <c r="C5" s="6" t="s">
        <v>68</v>
      </c>
      <c r="D5" s="26" t="s">
        <v>136</v>
      </c>
      <c r="E5" s="26">
        <v>50</v>
      </c>
      <c r="F5" s="27">
        <f t="shared" si="0"/>
        <v>1118.0339887498949</v>
      </c>
      <c r="G5">
        <v>1000</v>
      </c>
      <c r="H5">
        <v>500</v>
      </c>
      <c r="I5" s="6">
        <f>AVERAGE(M5,O5,Q5,S5)</f>
        <v>9.1533660363927165</v>
      </c>
      <c r="J5" s="6">
        <f>AVERAGE(N5,P5,R5,T5)</f>
        <v>-79.850671535999226</v>
      </c>
      <c r="K5" s="7" t="s">
        <v>162</v>
      </c>
      <c r="L5" s="7" t="s">
        <v>136</v>
      </c>
      <c r="M5" s="16">
        <v>9.1557866006661008</v>
      </c>
      <c r="N5" s="16">
        <v>-79.8551376406011</v>
      </c>
      <c r="O5" s="16">
        <v>9.1554642310924894</v>
      </c>
      <c r="P5" s="16">
        <v>-79.846043236738694</v>
      </c>
      <c r="Q5" s="16">
        <v>9.1512678330989399</v>
      </c>
      <c r="R5" s="16">
        <v>-79.855299778407499</v>
      </c>
      <c r="S5" s="16">
        <v>9.1509454807133306</v>
      </c>
      <c r="T5" s="16">
        <v>-79.846205488249595</v>
      </c>
      <c r="U5" s="6"/>
      <c r="V5" s="6"/>
      <c r="W5" s="6">
        <v>9.1542999999999992</v>
      </c>
      <c r="X5" s="6">
        <v>-79.846100000000007</v>
      </c>
      <c r="Y5" s="15">
        <v>9.1516443429852394</v>
      </c>
      <c r="Z5" s="15">
        <v>-79.850929245658705</v>
      </c>
      <c r="AA5" s="7"/>
      <c r="AB5" s="15"/>
      <c r="AC5" s="15"/>
      <c r="AD5" s="15"/>
      <c r="AE5" s="2"/>
    </row>
    <row r="6" spans="1:31" s="35" customFormat="1" x14ac:dyDescent="0.25">
      <c r="A6" s="1" t="s">
        <v>139</v>
      </c>
      <c r="B6" s="6" t="s">
        <v>70</v>
      </c>
      <c r="C6" s="6" t="s">
        <v>68</v>
      </c>
      <c r="D6" s="26" t="s">
        <v>136</v>
      </c>
      <c r="E6" s="26">
        <v>25</v>
      </c>
      <c r="F6" s="27">
        <f t="shared" si="0"/>
        <v>707.10678118654755</v>
      </c>
      <c r="G6">
        <v>500</v>
      </c>
      <c r="H6">
        <v>500</v>
      </c>
      <c r="I6" s="6">
        <f>AVERAGE(M6,O6,Q6,S6)</f>
        <v>9.1587312337135334</v>
      </c>
      <c r="J6" s="6">
        <f>AVERAGE(N6,P6,R6,T6)</f>
        <v>-79.845900857912909</v>
      </c>
      <c r="K6" s="7"/>
      <c r="L6" s="7"/>
      <c r="M6" s="16">
        <v>9.1609134589297394</v>
      </c>
      <c r="N6" s="16">
        <v>-79.848252356351395</v>
      </c>
      <c r="O6" s="16">
        <v>9.1610679870992993</v>
      </c>
      <c r="P6" s="16">
        <v>-79.843704864281094</v>
      </c>
      <c r="Q6" s="16">
        <v>9.1563944777452608</v>
      </c>
      <c r="R6" s="16">
        <v>-79.848096822598606</v>
      </c>
      <c r="S6" s="16">
        <v>9.1565490110798304</v>
      </c>
      <c r="T6" s="16">
        <v>-79.843549388420499</v>
      </c>
      <c r="U6" s="6"/>
      <c r="V6" s="6"/>
      <c r="W6" s="6"/>
      <c r="X6" s="6"/>
      <c r="Y6" s="15"/>
      <c r="Z6" s="15"/>
      <c r="AA6" s="7"/>
      <c r="AB6" s="15"/>
      <c r="AC6" s="15"/>
      <c r="AD6" s="15"/>
      <c r="AE6" s="2"/>
    </row>
    <row r="7" spans="1:31" x14ac:dyDescent="0.25">
      <c r="A7" s="1" t="s">
        <v>30</v>
      </c>
      <c r="B7" s="6" t="s">
        <v>31</v>
      </c>
      <c r="C7" s="6" t="s">
        <v>26</v>
      </c>
      <c r="D7" s="26" t="s">
        <v>136</v>
      </c>
      <c r="E7" s="28">
        <v>2</v>
      </c>
      <c r="F7" s="27">
        <f t="shared" si="0"/>
        <v>223.60679774997897</v>
      </c>
      <c r="G7">
        <v>200</v>
      </c>
      <c r="H7">
        <v>100</v>
      </c>
      <c r="I7" s="15">
        <v>1.25000112333855</v>
      </c>
      <c r="J7" s="15">
        <v>103.749999291054</v>
      </c>
      <c r="K7" s="7" t="s">
        <v>162</v>
      </c>
      <c r="L7" s="7" t="s">
        <v>136</v>
      </c>
      <c r="M7" s="7"/>
      <c r="N7" s="7"/>
      <c r="O7" s="7"/>
      <c r="P7" s="7"/>
      <c r="Q7" s="7"/>
      <c r="R7" s="7"/>
      <c r="S7" s="7"/>
      <c r="T7" s="7"/>
      <c r="U7" s="6"/>
      <c r="V7" s="6"/>
      <c r="W7" s="6">
        <v>1.25</v>
      </c>
      <c r="X7" s="6">
        <v>103.75</v>
      </c>
      <c r="Y7" s="15">
        <v>1.25000112333855</v>
      </c>
      <c r="Z7" s="15">
        <v>103.749999291054</v>
      </c>
      <c r="AA7" s="7"/>
      <c r="AB7" s="7"/>
      <c r="AC7" s="7"/>
      <c r="AD7" s="7"/>
      <c r="AE7" s="2"/>
    </row>
    <row r="8" spans="1:31" x14ac:dyDescent="0.25">
      <c r="A8" s="1" t="s">
        <v>32</v>
      </c>
      <c r="B8" s="6" t="s">
        <v>25</v>
      </c>
      <c r="C8" s="6" t="s">
        <v>26</v>
      </c>
      <c r="D8" s="26" t="s">
        <v>136</v>
      </c>
      <c r="E8" s="28">
        <v>25</v>
      </c>
      <c r="F8" s="27">
        <f t="shared" si="0"/>
        <v>707.10678118654755</v>
      </c>
      <c r="G8">
        <v>500</v>
      </c>
      <c r="H8">
        <v>500</v>
      </c>
      <c r="I8" s="20">
        <v>42.383299999999998</v>
      </c>
      <c r="J8" s="21">
        <v>128.083</v>
      </c>
      <c r="K8" s="7" t="s">
        <v>162</v>
      </c>
      <c r="L8" s="7" t="s">
        <v>136</v>
      </c>
      <c r="M8" s="17"/>
      <c r="N8" s="17"/>
      <c r="O8" s="17"/>
      <c r="P8" s="17"/>
      <c r="Q8" s="17"/>
      <c r="R8" s="17"/>
      <c r="S8" s="17"/>
      <c r="T8" s="17"/>
      <c r="U8" s="6">
        <v>42.4</v>
      </c>
      <c r="V8" s="6">
        <v>128.69999999999999</v>
      </c>
      <c r="W8" s="6">
        <v>42.383299999999998</v>
      </c>
      <c r="X8" s="6">
        <v>128.083</v>
      </c>
      <c r="Y8" s="15"/>
      <c r="Z8" s="15"/>
      <c r="AA8" s="17">
        <v>42.383299999999998</v>
      </c>
      <c r="AB8" s="17">
        <v>128.083</v>
      </c>
      <c r="AC8" s="17"/>
      <c r="AD8" s="17"/>
      <c r="AE8" s="22" t="s">
        <v>27</v>
      </c>
    </row>
    <row r="9" spans="1:31" x14ac:dyDescent="0.25">
      <c r="A9" s="1" t="s">
        <v>33</v>
      </c>
      <c r="B9" s="6" t="s">
        <v>34</v>
      </c>
      <c r="C9" s="6" t="s">
        <v>26</v>
      </c>
      <c r="D9" s="26" t="s">
        <v>136</v>
      </c>
      <c r="E9" s="26">
        <v>50</v>
      </c>
      <c r="F9" s="27">
        <f t="shared" si="0"/>
        <v>1118.0339887498949</v>
      </c>
      <c r="G9">
        <v>1000</v>
      </c>
      <c r="H9">
        <v>500</v>
      </c>
      <c r="I9" s="6">
        <v>5.10189</v>
      </c>
      <c r="J9" s="6">
        <v>117.688</v>
      </c>
      <c r="K9" s="7" t="s">
        <v>162</v>
      </c>
      <c r="L9" s="7" t="s">
        <v>136</v>
      </c>
      <c r="M9" s="7"/>
      <c r="N9" s="7"/>
      <c r="O9" s="7"/>
      <c r="P9" s="7"/>
      <c r="Q9" s="7"/>
      <c r="R9" s="7"/>
      <c r="S9" s="7"/>
      <c r="T9" s="7"/>
      <c r="U9" s="6"/>
      <c r="V9" s="6"/>
      <c r="W9" s="6">
        <v>5.10189</v>
      </c>
      <c r="X9" s="6">
        <v>117.688</v>
      </c>
      <c r="Y9" s="15"/>
      <c r="Z9" s="15"/>
      <c r="AA9" s="7"/>
      <c r="AB9" s="7"/>
      <c r="AC9" s="7"/>
      <c r="AD9" s="7"/>
      <c r="AE9" s="2"/>
    </row>
    <row r="10" spans="1:31" x14ac:dyDescent="0.25">
      <c r="A10" s="1" t="s">
        <v>35</v>
      </c>
      <c r="B10" s="6" t="s">
        <v>25</v>
      </c>
      <c r="C10" s="6" t="s">
        <v>26</v>
      </c>
      <c r="D10" s="26" t="s">
        <v>136</v>
      </c>
      <c r="E10" s="28">
        <v>20</v>
      </c>
      <c r="F10" s="27">
        <f t="shared" si="0"/>
        <v>640.31242374328485</v>
      </c>
      <c r="G10">
        <v>500</v>
      </c>
      <c r="H10">
        <v>400</v>
      </c>
      <c r="I10" s="20">
        <v>23.169499999999999</v>
      </c>
      <c r="J10" s="21">
        <v>112.511</v>
      </c>
      <c r="K10" s="7" t="s">
        <v>162</v>
      </c>
      <c r="L10" s="7" t="s">
        <v>136</v>
      </c>
      <c r="M10" s="17"/>
      <c r="N10" s="17"/>
      <c r="O10" s="17"/>
      <c r="P10" s="17"/>
      <c r="Q10" s="17"/>
      <c r="R10" s="17"/>
      <c r="S10" s="17"/>
      <c r="T10" s="17"/>
      <c r="U10" s="6">
        <v>23</v>
      </c>
      <c r="V10" s="6">
        <v>112</v>
      </c>
      <c r="W10" s="6">
        <v>23.155799999999999</v>
      </c>
      <c r="X10" s="6">
        <v>112.511</v>
      </c>
      <c r="Y10" s="15"/>
      <c r="Z10" s="15"/>
      <c r="AA10" s="17">
        <v>23.169499999999999</v>
      </c>
      <c r="AB10" s="17">
        <v>112.511</v>
      </c>
      <c r="AC10" s="17"/>
      <c r="AD10" s="17"/>
      <c r="AE10" s="22" t="s">
        <v>27</v>
      </c>
    </row>
    <row r="11" spans="1:31" x14ac:dyDescent="0.25">
      <c r="A11" s="1" t="s">
        <v>36</v>
      </c>
      <c r="B11" s="6" t="s">
        <v>37</v>
      </c>
      <c r="C11" s="6" t="s">
        <v>26</v>
      </c>
      <c r="D11" s="26" t="s">
        <v>136</v>
      </c>
      <c r="E11" s="28">
        <v>15</v>
      </c>
      <c r="F11" s="27">
        <f t="shared" si="0"/>
        <v>583.09518948453001</v>
      </c>
      <c r="G11">
        <v>500</v>
      </c>
      <c r="H11">
        <v>300</v>
      </c>
      <c r="I11" s="15">
        <v>18.524762626015502</v>
      </c>
      <c r="J11" s="15">
        <v>98.496542595332599</v>
      </c>
      <c r="K11" s="7" t="s">
        <v>162</v>
      </c>
      <c r="L11" s="7" t="s">
        <v>136</v>
      </c>
      <c r="M11" s="7"/>
      <c r="N11" s="7"/>
      <c r="O11" s="7"/>
      <c r="P11" s="7"/>
      <c r="Q11" s="7"/>
      <c r="R11" s="7"/>
      <c r="S11" s="7"/>
      <c r="T11" s="7"/>
      <c r="U11" s="6"/>
      <c r="V11" s="6"/>
      <c r="W11" s="6">
        <v>18.524799999999999</v>
      </c>
      <c r="X11" s="6">
        <v>98.496499999999997</v>
      </c>
      <c r="Y11" s="15">
        <v>18.524762626015502</v>
      </c>
      <c r="Z11" s="15">
        <v>98.496542595332599</v>
      </c>
      <c r="AA11" s="7"/>
      <c r="AB11" s="7"/>
      <c r="AC11" s="7"/>
      <c r="AD11" s="7"/>
      <c r="AE11" s="2"/>
    </row>
    <row r="12" spans="1:31" x14ac:dyDescent="0.25">
      <c r="A12" s="1" t="s">
        <v>38</v>
      </c>
      <c r="B12" s="6" t="s">
        <v>25</v>
      </c>
      <c r="C12" s="6" t="s">
        <v>26</v>
      </c>
      <c r="D12" s="26" t="s">
        <v>136</v>
      </c>
      <c r="E12" s="28">
        <v>20</v>
      </c>
      <c r="F12" s="27">
        <f t="shared" si="0"/>
        <v>640.31242374328485</v>
      </c>
      <c r="G12">
        <v>500</v>
      </c>
      <c r="H12">
        <v>400</v>
      </c>
      <c r="I12" s="20">
        <v>39.956600000000002</v>
      </c>
      <c r="J12" s="21">
        <v>115.425</v>
      </c>
      <c r="K12" s="7" t="s">
        <v>162</v>
      </c>
      <c r="L12" s="7" t="s">
        <v>136</v>
      </c>
      <c r="M12" s="17"/>
      <c r="N12" s="17"/>
      <c r="O12" s="17"/>
      <c r="P12" s="17"/>
      <c r="Q12" s="17"/>
      <c r="R12" s="17"/>
      <c r="S12" s="17"/>
      <c r="T12" s="17"/>
      <c r="U12" s="6"/>
      <c r="V12" s="6"/>
      <c r="W12" s="6">
        <v>39.956600000000002</v>
      </c>
      <c r="X12" s="6">
        <v>115.408</v>
      </c>
      <c r="Y12" s="15"/>
      <c r="Z12" s="15"/>
      <c r="AA12" s="17">
        <v>39.956600000000002</v>
      </c>
      <c r="AB12" s="17">
        <v>115.425</v>
      </c>
      <c r="AC12" s="17"/>
      <c r="AD12" s="17"/>
      <c r="AE12" s="22" t="s">
        <v>27</v>
      </c>
    </row>
    <row r="13" spans="1:31" x14ac:dyDescent="0.25">
      <c r="A13" s="1" t="s">
        <v>39</v>
      </c>
      <c r="B13" s="6" t="s">
        <v>40</v>
      </c>
      <c r="C13" s="6" t="s">
        <v>26</v>
      </c>
      <c r="D13" s="26" t="s">
        <v>136</v>
      </c>
      <c r="E13" s="28">
        <v>25</v>
      </c>
      <c r="F13" s="27">
        <f t="shared" si="0"/>
        <v>707.10678118654755</v>
      </c>
      <c r="G13">
        <v>500</v>
      </c>
      <c r="H13">
        <v>500</v>
      </c>
      <c r="I13" s="15">
        <v>24.761416331475498</v>
      </c>
      <c r="J13" s="15">
        <v>121.554920578501</v>
      </c>
      <c r="K13" s="7" t="s">
        <v>162</v>
      </c>
      <c r="L13" s="7" t="s">
        <v>136</v>
      </c>
      <c r="M13" s="7"/>
      <c r="N13" s="7"/>
      <c r="O13" s="7"/>
      <c r="P13" s="7"/>
      <c r="Q13" s="7"/>
      <c r="R13" s="7"/>
      <c r="S13" s="7"/>
      <c r="T13" s="7"/>
      <c r="U13" s="6"/>
      <c r="V13" s="6"/>
      <c r="W13" s="6">
        <v>24.761399999999998</v>
      </c>
      <c r="X13" s="6">
        <v>121.55500000000001</v>
      </c>
      <c r="Y13" s="15">
        <v>24.761416331475498</v>
      </c>
      <c r="Z13" s="15">
        <v>121.554920578501</v>
      </c>
      <c r="AA13" s="7"/>
      <c r="AB13" s="7"/>
      <c r="AC13" s="7"/>
      <c r="AD13" s="7"/>
      <c r="AE13" s="2"/>
    </row>
    <row r="14" spans="1:31" x14ac:dyDescent="0.25">
      <c r="A14" s="1" t="s">
        <v>134</v>
      </c>
      <c r="B14" s="6" t="s">
        <v>70</v>
      </c>
      <c r="C14" s="6" t="s">
        <v>68</v>
      </c>
      <c r="D14" s="26" t="s">
        <v>136</v>
      </c>
      <c r="E14" s="26">
        <v>38</v>
      </c>
      <c r="F14" s="27">
        <f t="shared" si="0"/>
        <v>932.95230317524806</v>
      </c>
      <c r="G14">
        <v>480</v>
      </c>
      <c r="H14">
        <v>800</v>
      </c>
      <c r="I14" s="6">
        <f>AVERAGE(M14,O14,Q14,S14)</f>
        <v>9.1026890663190176</v>
      </c>
      <c r="J14" s="6">
        <f>AVERAGE(N14,P14,R14,T14)</f>
        <v>-79.853989753519372</v>
      </c>
      <c r="K14" s="7"/>
      <c r="L14" s="7"/>
      <c r="M14" s="16">
        <v>9.1063132395413806</v>
      </c>
      <c r="N14" s="16">
        <v>-79.856161973403204</v>
      </c>
      <c r="O14" s="16">
        <v>9.1062994982418495</v>
      </c>
      <c r="P14" s="16">
        <v>-79.851794500692193</v>
      </c>
      <c r="Q14" s="16">
        <v>9.0990786288477299</v>
      </c>
      <c r="R14" s="16">
        <v>-79.856184962473904</v>
      </c>
      <c r="S14" s="16">
        <v>9.0990648986451106</v>
      </c>
      <c r="T14" s="16">
        <v>-79.8518175775082</v>
      </c>
    </row>
    <row r="15" spans="1:31" x14ac:dyDescent="0.25">
      <c r="A15" s="1" t="s">
        <v>41</v>
      </c>
      <c r="B15" s="6" t="s">
        <v>25</v>
      </c>
      <c r="C15" s="6" t="s">
        <v>26</v>
      </c>
      <c r="D15" s="26" t="s">
        <v>136</v>
      </c>
      <c r="E15" s="28">
        <v>24</v>
      </c>
      <c r="F15" s="27">
        <f t="shared" si="0"/>
        <v>721.11025509279784</v>
      </c>
      <c r="G15">
        <v>600</v>
      </c>
      <c r="H15">
        <v>400</v>
      </c>
      <c r="I15" s="20">
        <v>29.25</v>
      </c>
      <c r="J15" s="21">
        <v>118.117</v>
      </c>
      <c r="K15" s="7" t="s">
        <v>162</v>
      </c>
      <c r="L15" s="7" t="s">
        <v>136</v>
      </c>
      <c r="M15" s="17"/>
      <c r="N15" s="17"/>
      <c r="O15" s="17"/>
      <c r="P15" s="17"/>
      <c r="Q15" s="17"/>
      <c r="R15" s="17"/>
      <c r="S15" s="17"/>
      <c r="T15" s="17"/>
      <c r="U15" s="6">
        <v>29</v>
      </c>
      <c r="V15" s="6">
        <v>118</v>
      </c>
      <c r="W15" s="6">
        <v>29.250299999999999</v>
      </c>
      <c r="X15" s="6">
        <v>118.119</v>
      </c>
      <c r="Y15" s="15"/>
      <c r="Z15" s="15"/>
      <c r="AA15" s="17">
        <v>29.25</v>
      </c>
      <c r="AB15" s="17">
        <v>118.117</v>
      </c>
      <c r="AC15" s="17"/>
      <c r="AD15" s="17"/>
      <c r="AE15" s="22" t="s">
        <v>27</v>
      </c>
    </row>
    <row r="16" spans="1:31" x14ac:dyDescent="0.25">
      <c r="A16" s="1" t="s">
        <v>82</v>
      </c>
      <c r="B16" s="6" t="s">
        <v>83</v>
      </c>
      <c r="C16" s="6" t="s">
        <v>84</v>
      </c>
      <c r="D16" s="26" t="s">
        <v>136</v>
      </c>
      <c r="E16" s="28">
        <v>13.53</v>
      </c>
      <c r="F16" s="27">
        <f>SQRT(G16^2+300^2)</f>
        <v>583.09518948453001</v>
      </c>
      <c r="G16">
        <v>500</v>
      </c>
      <c r="H16" t="s">
        <v>145</v>
      </c>
      <c r="I16" s="6">
        <f>AVERAGE(M16,O16,Q16,S16)</f>
        <v>45.290903999999998</v>
      </c>
      <c r="J16" s="6">
        <f>AVERAGE(N16,P16,R16,T16)</f>
        <v>-78.637951999999999</v>
      </c>
      <c r="K16" s="7" t="s">
        <v>162</v>
      </c>
      <c r="L16" s="7" t="s">
        <v>136</v>
      </c>
      <c r="M16" s="7"/>
      <c r="N16" s="7"/>
      <c r="O16" s="7">
        <v>45.290264999999998</v>
      </c>
      <c r="P16" s="7">
        <v>-78.634255999999993</v>
      </c>
      <c r="Q16" s="7">
        <v>45.291542999999997</v>
      </c>
      <c r="R16" s="7">
        <v>-78.641648000000004</v>
      </c>
      <c r="S16" s="7"/>
      <c r="T16" s="7"/>
      <c r="U16" s="6"/>
      <c r="V16" s="6"/>
      <c r="W16" s="6">
        <v>45.290100000000002</v>
      </c>
      <c r="X16" s="6">
        <v>-78.637699999999995</v>
      </c>
      <c r="Y16" s="16">
        <v>45.290100000000002</v>
      </c>
      <c r="Z16" s="16">
        <v>-78.637699999999995</v>
      </c>
      <c r="AA16" s="23"/>
      <c r="AB16" s="23"/>
      <c r="AC16" s="7">
        <f>AVERAGE(M16,O16,Q16,S16)</f>
        <v>45.290903999999998</v>
      </c>
      <c r="AD16" s="7">
        <f>AVERAGE(N16,P16,R16,T16)</f>
        <v>-78.637951999999999</v>
      </c>
      <c r="AE16" s="29" t="s">
        <v>158</v>
      </c>
    </row>
    <row r="17" spans="1:31" x14ac:dyDescent="0.25">
      <c r="A17" s="1" t="s">
        <v>85</v>
      </c>
      <c r="B17" s="6" t="s">
        <v>76</v>
      </c>
      <c r="C17" s="6" t="s">
        <v>84</v>
      </c>
      <c r="D17" s="26" t="s">
        <v>136</v>
      </c>
      <c r="E17" s="28">
        <v>35</v>
      </c>
      <c r="F17" s="27">
        <f t="shared" si="0"/>
        <v>860.23252670426268</v>
      </c>
      <c r="G17">
        <v>500</v>
      </c>
      <c r="H17">
        <v>700</v>
      </c>
      <c r="I17" s="6">
        <f>AVERAGE(M17,O17,Q17,S17)</f>
        <v>42.538832999999997</v>
      </c>
      <c r="J17" s="42">
        <f>AVERAGE(N17,P17,R17,T17)</f>
        <v>-72.175550000000001</v>
      </c>
      <c r="K17" s="7" t="s">
        <v>162</v>
      </c>
      <c r="L17" s="7" t="s">
        <v>136</v>
      </c>
      <c r="M17" s="15">
        <v>42.541195999999999</v>
      </c>
      <c r="N17" s="15">
        <v>-72.179651000000007</v>
      </c>
      <c r="O17" s="15">
        <v>42.540937</v>
      </c>
      <c r="P17" s="15">
        <v>-72.171289999999999</v>
      </c>
      <c r="Q17" s="15">
        <v>42.536714000000003</v>
      </c>
      <c r="R17" s="15">
        <v>-72.179862</v>
      </c>
      <c r="S17" s="15">
        <v>42.536484999999999</v>
      </c>
      <c r="T17" s="15">
        <v>-72.171396999999999</v>
      </c>
      <c r="U17" s="6"/>
      <c r="V17" s="6"/>
      <c r="W17" s="6">
        <v>42.536999999999999</v>
      </c>
      <c r="X17" s="6">
        <v>-72.1785</v>
      </c>
      <c r="Y17" s="15"/>
      <c r="Z17" s="15"/>
      <c r="AA17" s="23"/>
      <c r="AB17" s="23"/>
      <c r="AC17" s="7">
        <f>AVERAGE(M17,O17,Q17,S17)</f>
        <v>42.538832999999997</v>
      </c>
      <c r="AD17" s="7">
        <f>AVERAGE(N17,P17,R17,T17)</f>
        <v>-72.175550000000001</v>
      </c>
      <c r="AE17" s="2"/>
    </row>
    <row r="18" spans="1:31" x14ac:dyDescent="0.25">
      <c r="A18" s="1" t="s">
        <v>42</v>
      </c>
      <c r="B18" s="6" t="s">
        <v>25</v>
      </c>
      <c r="C18" s="6" t="s">
        <v>26</v>
      </c>
      <c r="D18" s="26" t="s">
        <v>136</v>
      </c>
      <c r="E18" s="28">
        <v>20</v>
      </c>
      <c r="F18" s="27">
        <f t="shared" si="0"/>
        <v>640.31242374328485</v>
      </c>
      <c r="G18">
        <v>500</v>
      </c>
      <c r="H18">
        <v>400</v>
      </c>
      <c r="I18" s="6">
        <v>22.426300000000001</v>
      </c>
      <c r="J18" s="6">
        <v>114.182</v>
      </c>
      <c r="K18" s="7" t="s">
        <v>162</v>
      </c>
      <c r="L18" s="7" t="s">
        <v>136</v>
      </c>
      <c r="M18" s="7"/>
      <c r="N18" s="7"/>
      <c r="O18" s="7"/>
      <c r="P18" s="7"/>
      <c r="Q18" s="7"/>
      <c r="R18" s="7"/>
      <c r="S18" s="7"/>
      <c r="T18" s="7"/>
      <c r="U18" s="6"/>
      <c r="V18" s="6"/>
      <c r="W18" s="6">
        <v>22.426300000000001</v>
      </c>
      <c r="X18" s="6">
        <v>114.182</v>
      </c>
      <c r="Y18" s="15"/>
      <c r="Z18" s="15"/>
      <c r="AA18" s="7"/>
      <c r="AB18" s="7"/>
      <c r="AC18" s="7"/>
      <c r="AD18" s="7"/>
      <c r="AE18" s="2"/>
    </row>
    <row r="19" spans="1:31" x14ac:dyDescent="0.25">
      <c r="A19" s="1" t="s">
        <v>43</v>
      </c>
      <c r="B19" s="6" t="s">
        <v>37</v>
      </c>
      <c r="C19" s="6" t="s">
        <v>26</v>
      </c>
      <c r="D19" s="26" t="s">
        <v>136</v>
      </c>
      <c r="E19" s="28">
        <v>50</v>
      </c>
      <c r="F19" s="27">
        <f t="shared" si="0"/>
        <v>1118.0339887498949</v>
      </c>
      <c r="G19">
        <v>1000</v>
      </c>
      <c r="H19">
        <v>500</v>
      </c>
      <c r="I19" s="15">
        <v>15.632372240561001</v>
      </c>
      <c r="J19" s="15">
        <v>99.216988854197595</v>
      </c>
      <c r="K19" s="7" t="s">
        <v>162</v>
      </c>
      <c r="L19" s="7" t="s">
        <v>136</v>
      </c>
      <c r="M19" s="7"/>
      <c r="N19" s="7"/>
      <c r="O19" s="7"/>
      <c r="P19" s="7"/>
      <c r="Q19" s="7"/>
      <c r="R19" s="7"/>
      <c r="S19" s="7"/>
      <c r="T19" s="7"/>
      <c r="U19" s="6"/>
      <c r="V19" s="6"/>
      <c r="W19" s="6">
        <v>15.632400000000001</v>
      </c>
      <c r="X19" s="6">
        <v>99.216999999999999</v>
      </c>
      <c r="Y19" s="15">
        <v>15.632372240561001</v>
      </c>
      <c r="Z19" s="15">
        <v>99.216988854197595</v>
      </c>
      <c r="AA19" s="7"/>
      <c r="AB19" s="7"/>
      <c r="AC19" s="7"/>
      <c r="AD19" s="7"/>
      <c r="AE19" s="2"/>
    </row>
    <row r="20" spans="1:31" x14ac:dyDescent="0.25">
      <c r="A20" s="1" t="s">
        <v>72</v>
      </c>
      <c r="B20" s="6" t="s">
        <v>73</v>
      </c>
      <c r="C20" s="6" t="s">
        <v>68</v>
      </c>
      <c r="D20" s="26" t="s">
        <v>136</v>
      </c>
      <c r="E20" s="28">
        <v>10</v>
      </c>
      <c r="F20" s="27">
        <f t="shared" si="0"/>
        <v>452.54833995939043</v>
      </c>
      <c r="G20">
        <v>320</v>
      </c>
      <c r="H20">
        <v>320</v>
      </c>
      <c r="I20" s="6">
        <v>-25.095500000000001</v>
      </c>
      <c r="J20" s="6">
        <v>-47.957299999999996</v>
      </c>
      <c r="K20" s="7" t="s">
        <v>162</v>
      </c>
      <c r="L20" s="7" t="s">
        <v>136</v>
      </c>
      <c r="M20" s="15"/>
      <c r="N20" s="15"/>
      <c r="O20" s="15"/>
      <c r="P20" s="15"/>
      <c r="Q20" s="15"/>
      <c r="R20" s="15"/>
      <c r="S20" s="15"/>
      <c r="T20" s="15"/>
      <c r="U20" s="6"/>
      <c r="V20" s="6"/>
      <c r="W20" s="6">
        <v>-25.095500000000001</v>
      </c>
      <c r="X20" s="6">
        <v>-47.957299999999996</v>
      </c>
      <c r="Y20" s="15"/>
      <c r="Z20" s="15"/>
      <c r="AA20" s="7"/>
      <c r="AB20" s="15"/>
      <c r="AC20" s="15"/>
      <c r="AD20" s="15"/>
      <c r="AE20" s="2"/>
    </row>
    <row r="21" spans="1:31" x14ac:dyDescent="0.25">
      <c r="A21" s="16" t="s">
        <v>14</v>
      </c>
      <c r="B21" s="6" t="s">
        <v>12</v>
      </c>
      <c r="C21" s="6" t="s">
        <v>13</v>
      </c>
      <c r="D21" s="26" t="s">
        <v>136</v>
      </c>
      <c r="E21" s="26">
        <v>10</v>
      </c>
      <c r="F21" s="27">
        <f t="shared" si="0"/>
        <v>538.51648071345039</v>
      </c>
      <c r="G21">
        <v>500</v>
      </c>
      <c r="H21">
        <v>200</v>
      </c>
      <c r="I21" s="15">
        <v>1.5614471532956</v>
      </c>
      <c r="J21" s="15">
        <v>28.515214489594499</v>
      </c>
      <c r="K21" s="7" t="s">
        <v>162</v>
      </c>
      <c r="L21" s="7" t="s">
        <v>136</v>
      </c>
      <c r="M21" s="7"/>
      <c r="N21" s="7"/>
      <c r="O21" s="7"/>
      <c r="P21" s="7"/>
      <c r="Q21" s="7"/>
      <c r="R21" s="7"/>
      <c r="S21" s="7"/>
      <c r="T21" s="7"/>
      <c r="U21" s="6"/>
      <c r="V21" s="6"/>
      <c r="W21" s="6"/>
      <c r="X21" s="6"/>
      <c r="Y21" s="15">
        <v>1.5614471532956</v>
      </c>
      <c r="Z21" s="15">
        <v>28.515214489594499</v>
      </c>
      <c r="AA21" s="7"/>
      <c r="AB21" s="7"/>
      <c r="AC21" s="7"/>
      <c r="AD21" s="7"/>
      <c r="AE21" s="2"/>
    </row>
    <row r="22" spans="1:31" x14ac:dyDescent="0.25">
      <c r="A22" s="16" t="s">
        <v>15</v>
      </c>
      <c r="B22" s="6" t="s">
        <v>12</v>
      </c>
      <c r="C22" s="6" t="s">
        <v>13</v>
      </c>
      <c r="D22" s="26" t="s">
        <v>136</v>
      </c>
      <c r="E22" s="26">
        <v>10</v>
      </c>
      <c r="F22" s="27">
        <f t="shared" si="0"/>
        <v>538.51648071345039</v>
      </c>
      <c r="G22">
        <v>500</v>
      </c>
      <c r="H22">
        <v>200</v>
      </c>
      <c r="I22" s="15">
        <v>1.56141352243123</v>
      </c>
      <c r="J22" s="15">
        <v>28.524147428852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6"/>
      <c r="V22" s="6"/>
      <c r="W22" s="6"/>
      <c r="X22" s="6"/>
      <c r="Y22" s="15">
        <v>1.56141352243123</v>
      </c>
      <c r="Z22" s="15">
        <v>28.524147428852</v>
      </c>
      <c r="AA22" s="7"/>
      <c r="AB22" s="7"/>
      <c r="AC22" s="7"/>
      <c r="AD22" s="7"/>
      <c r="AE22" s="2"/>
    </row>
    <row r="23" spans="1:31" x14ac:dyDescent="0.25">
      <c r="A23" s="16" t="s">
        <v>16</v>
      </c>
      <c r="B23" s="6" t="s">
        <v>12</v>
      </c>
      <c r="C23" s="6" t="s">
        <v>13</v>
      </c>
      <c r="D23" s="26" t="s">
        <v>136</v>
      </c>
      <c r="E23" s="26">
        <v>10</v>
      </c>
      <c r="F23" s="27">
        <f t="shared" si="0"/>
        <v>538.51648071345039</v>
      </c>
      <c r="G23">
        <v>200</v>
      </c>
      <c r="H23">
        <v>500</v>
      </c>
      <c r="I23" s="15">
        <v>1.31664039727538</v>
      </c>
      <c r="J23" s="15">
        <v>28.645479835984801</v>
      </c>
      <c r="K23" s="7" t="s">
        <v>162</v>
      </c>
      <c r="L23" s="7" t="s">
        <v>136</v>
      </c>
      <c r="M23" s="7"/>
      <c r="N23" s="7"/>
      <c r="O23" s="7"/>
      <c r="P23" s="7"/>
      <c r="Q23" s="7"/>
      <c r="R23" s="7"/>
      <c r="S23" s="7"/>
      <c r="T23" s="7"/>
      <c r="U23" s="6"/>
      <c r="V23" s="6"/>
      <c r="W23" s="6"/>
      <c r="X23" s="6"/>
      <c r="Y23" s="15">
        <v>1.31664039727538</v>
      </c>
      <c r="Z23" s="15">
        <v>28.645479835984801</v>
      </c>
      <c r="AA23" s="7"/>
      <c r="AB23" s="7"/>
      <c r="AC23" s="7"/>
      <c r="AD23" s="7"/>
      <c r="AE23" s="2"/>
    </row>
    <row r="24" spans="1:31" x14ac:dyDescent="0.25">
      <c r="A24" s="16" t="s">
        <v>17</v>
      </c>
      <c r="B24" s="6" t="s">
        <v>12</v>
      </c>
      <c r="C24" s="6" t="s">
        <v>13</v>
      </c>
      <c r="D24" s="26" t="s">
        <v>136</v>
      </c>
      <c r="E24" s="26">
        <v>10</v>
      </c>
      <c r="F24" s="27">
        <f t="shared" si="0"/>
        <v>538.51648071345039</v>
      </c>
      <c r="G24">
        <v>200</v>
      </c>
      <c r="H24">
        <v>500</v>
      </c>
      <c r="I24" s="15">
        <v>1.30788633278931</v>
      </c>
      <c r="J24" s="15">
        <v>28.645393245716601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6"/>
      <c r="V24" s="6"/>
      <c r="W24" s="6"/>
      <c r="X24" s="6"/>
      <c r="Y24" s="15">
        <v>1.30788633278931</v>
      </c>
      <c r="Z24" s="15">
        <v>28.645393245716601</v>
      </c>
      <c r="AA24" s="7"/>
      <c r="AB24" s="7"/>
      <c r="AC24" s="7"/>
      <c r="AD24" s="7"/>
      <c r="AE24" s="2"/>
    </row>
    <row r="25" spans="1:31" x14ac:dyDescent="0.25">
      <c r="A25" s="1" t="s">
        <v>44</v>
      </c>
      <c r="B25" s="6" t="s">
        <v>37</v>
      </c>
      <c r="C25" s="6" t="s">
        <v>26</v>
      </c>
      <c r="D25" s="26" t="s">
        <v>136</v>
      </c>
      <c r="E25" s="28">
        <v>24</v>
      </c>
      <c r="F25" s="27">
        <f t="shared" si="0"/>
        <v>721.11025509279784</v>
      </c>
      <c r="G25">
        <v>600</v>
      </c>
      <c r="H25">
        <v>400</v>
      </c>
      <c r="I25" s="15">
        <v>7.5434700000000001</v>
      </c>
      <c r="J25" s="15">
        <v>99.798046999999997</v>
      </c>
      <c r="K25" s="7" t="s">
        <v>162</v>
      </c>
      <c r="L25" s="7" t="s">
        <v>136</v>
      </c>
      <c r="M25" s="7"/>
      <c r="N25" s="7"/>
      <c r="O25" s="7"/>
      <c r="P25" s="7"/>
      <c r="Q25" s="7"/>
      <c r="R25" s="7"/>
      <c r="S25" s="7"/>
      <c r="T25" s="7"/>
      <c r="U25" s="6">
        <v>5.31</v>
      </c>
      <c r="V25" s="6">
        <v>102.07</v>
      </c>
      <c r="W25" s="6">
        <v>7.5434700000000001</v>
      </c>
      <c r="X25" s="6">
        <v>99.798000000000002</v>
      </c>
      <c r="Y25" s="15">
        <v>7.5434700000000001</v>
      </c>
      <c r="Z25" s="15">
        <v>99.798046999999997</v>
      </c>
      <c r="AA25" s="7"/>
      <c r="AB25" s="7"/>
      <c r="AC25" s="7"/>
      <c r="AD25" s="7"/>
      <c r="AE25" s="2"/>
    </row>
    <row r="26" spans="1:31" s="35" customFormat="1" x14ac:dyDescent="0.25">
      <c r="A26" s="1" t="s">
        <v>18</v>
      </c>
      <c r="B26" s="6" t="s">
        <v>19</v>
      </c>
      <c r="C26" s="6" t="s">
        <v>13</v>
      </c>
      <c r="D26" s="26" t="s">
        <v>136</v>
      </c>
      <c r="E26" s="28">
        <v>50</v>
      </c>
      <c r="F26" s="27">
        <f t="shared" si="0"/>
        <v>1118.0339887498949</v>
      </c>
      <c r="G26">
        <v>1000</v>
      </c>
      <c r="H26">
        <v>500</v>
      </c>
      <c r="I26" s="15">
        <v>5.0648864937064202</v>
      </c>
      <c r="J26" s="15">
        <v>8.2884284049818007</v>
      </c>
      <c r="K26" s="7" t="s">
        <v>162</v>
      </c>
      <c r="L26" s="7" t="s">
        <v>136</v>
      </c>
      <c r="M26" s="7"/>
      <c r="N26" s="7"/>
      <c r="O26" s="7"/>
      <c r="P26" s="7"/>
      <c r="Q26" s="7"/>
      <c r="R26" s="7"/>
      <c r="S26" s="7"/>
      <c r="T26" s="7"/>
      <c r="U26" s="6"/>
      <c r="V26" s="6"/>
      <c r="W26" s="6">
        <v>5.0738899999999996</v>
      </c>
      <c r="X26" s="6">
        <v>8.8547200000000004</v>
      </c>
      <c r="Y26" s="15">
        <v>5.0648864937064202</v>
      </c>
      <c r="Z26" s="15">
        <v>8.2884284049818007</v>
      </c>
      <c r="AA26" s="7"/>
      <c r="AB26" s="7"/>
      <c r="AC26" s="7"/>
      <c r="AD26" s="7"/>
      <c r="AE26" s="2"/>
    </row>
    <row r="27" spans="1:31" x14ac:dyDescent="0.25">
      <c r="A27" s="1" t="s">
        <v>45</v>
      </c>
      <c r="B27" s="6" t="s">
        <v>46</v>
      </c>
      <c r="C27" s="6" t="s">
        <v>26</v>
      </c>
      <c r="D27" s="26" t="s">
        <v>136</v>
      </c>
      <c r="E27" s="28">
        <v>25</v>
      </c>
      <c r="F27" s="27">
        <f t="shared" si="0"/>
        <v>707.10678118654755</v>
      </c>
      <c r="G27">
        <v>500</v>
      </c>
      <c r="H27">
        <v>500</v>
      </c>
      <c r="I27" s="6">
        <v>4.6340000000000003</v>
      </c>
      <c r="J27" s="6">
        <v>115.22799999999999</v>
      </c>
      <c r="K27" s="7" t="s">
        <v>162</v>
      </c>
      <c r="L27" s="7" t="s">
        <v>136</v>
      </c>
      <c r="M27" s="7"/>
      <c r="N27" s="7"/>
      <c r="O27" s="7"/>
      <c r="P27" s="7"/>
      <c r="Q27" s="7"/>
      <c r="R27" s="7"/>
      <c r="S27" s="7"/>
      <c r="T27" s="7"/>
      <c r="U27" s="6"/>
      <c r="V27" s="6"/>
      <c r="W27" s="6">
        <v>4.6340000000000003</v>
      </c>
      <c r="X27" s="6">
        <v>115.22799999999999</v>
      </c>
      <c r="Y27" s="15"/>
      <c r="Z27" s="15"/>
      <c r="AA27" s="7"/>
      <c r="AB27" s="7"/>
      <c r="AC27" s="7"/>
      <c r="AD27" s="7"/>
      <c r="AE27" s="2"/>
    </row>
    <row r="28" spans="1:31" x14ac:dyDescent="0.25">
      <c r="A28" s="1" t="s">
        <v>47</v>
      </c>
      <c r="B28" s="6" t="s">
        <v>34</v>
      </c>
      <c r="C28" s="6" t="s">
        <v>26</v>
      </c>
      <c r="D28" s="26" t="s">
        <v>136</v>
      </c>
      <c r="E28" s="28">
        <v>52</v>
      </c>
      <c r="F28" s="27">
        <f t="shared" si="0"/>
        <v>1153.9497389401324</v>
      </c>
      <c r="G28">
        <v>1040</v>
      </c>
      <c r="H28">
        <v>500</v>
      </c>
      <c r="I28" s="15">
        <v>4.1865079521897597</v>
      </c>
      <c r="J28" s="15">
        <v>114.017058329892</v>
      </c>
      <c r="K28" s="7" t="s">
        <v>162</v>
      </c>
      <c r="L28" s="7" t="s">
        <v>136</v>
      </c>
      <c r="N28" s="7"/>
      <c r="O28" s="7"/>
      <c r="P28" s="7"/>
      <c r="Q28" s="7"/>
      <c r="R28" s="7"/>
      <c r="S28" s="7"/>
      <c r="T28" s="7"/>
      <c r="U28" s="6"/>
      <c r="V28" s="6"/>
      <c r="W28" s="6">
        <v>4.1864999999999997</v>
      </c>
      <c r="X28" s="6">
        <v>114.017</v>
      </c>
      <c r="Y28" s="15">
        <v>4.1865079521897597</v>
      </c>
      <c r="Z28" s="15">
        <v>114.017058329892</v>
      </c>
      <c r="AA28" s="7"/>
      <c r="AB28" s="7"/>
      <c r="AC28" s="7"/>
      <c r="AD28" s="7"/>
      <c r="AE28" s="2"/>
    </row>
    <row r="29" spans="1:31" x14ac:dyDescent="0.25">
      <c r="A29" s="1" t="s">
        <v>86</v>
      </c>
      <c r="B29" s="6" t="s">
        <v>76</v>
      </c>
      <c r="C29" s="6" t="s">
        <v>87</v>
      </c>
      <c r="D29" s="26" t="s">
        <v>136</v>
      </c>
      <c r="E29" s="28">
        <v>4</v>
      </c>
      <c r="F29" s="27">
        <f t="shared" si="0"/>
        <v>282.84271247461902</v>
      </c>
      <c r="G29">
        <v>200</v>
      </c>
      <c r="H29">
        <v>200</v>
      </c>
      <c r="I29" s="16">
        <v>19.930099999999999</v>
      </c>
      <c r="J29" s="16">
        <v>-155.28700000000001</v>
      </c>
      <c r="K29" s="43">
        <v>41451</v>
      </c>
      <c r="L29" s="16" t="s">
        <v>136</v>
      </c>
      <c r="M29" s="15"/>
      <c r="N29" s="15"/>
      <c r="O29" s="15"/>
      <c r="P29" s="15"/>
      <c r="Q29" s="15"/>
      <c r="R29" s="15"/>
      <c r="S29" s="15"/>
      <c r="T29" s="15"/>
      <c r="U29" s="6">
        <v>19.930099999999999</v>
      </c>
      <c r="V29" s="6">
        <v>-155.28899999999999</v>
      </c>
      <c r="W29" s="6">
        <v>19.930099999999999</v>
      </c>
      <c r="X29" s="6">
        <v>-155.28700000000001</v>
      </c>
      <c r="Y29" s="16">
        <v>19.930099999999999</v>
      </c>
      <c r="Z29" s="16">
        <v>-155.28700000000001</v>
      </c>
      <c r="AA29" s="23"/>
      <c r="AB29" s="23"/>
      <c r="AC29" s="7"/>
      <c r="AD29" s="15"/>
      <c r="AE29" s="2"/>
    </row>
    <row r="30" spans="1:31" x14ac:dyDescent="0.25">
      <c r="A30" s="1" t="s">
        <v>48</v>
      </c>
      <c r="B30" s="6" t="s">
        <v>40</v>
      </c>
      <c r="C30" s="6" t="s">
        <v>26</v>
      </c>
      <c r="D30" s="26" t="s">
        <v>136</v>
      </c>
      <c r="E30" s="28">
        <v>25</v>
      </c>
      <c r="F30" s="27">
        <f t="shared" si="0"/>
        <v>707.10678118654755</v>
      </c>
      <c r="G30">
        <v>500</v>
      </c>
      <c r="H30">
        <v>500</v>
      </c>
      <c r="I30" s="6">
        <v>23.913599999999999</v>
      </c>
      <c r="J30" s="6">
        <v>120.879</v>
      </c>
      <c r="K30" s="44">
        <v>41451</v>
      </c>
      <c r="L30" s="7" t="s">
        <v>136</v>
      </c>
      <c r="M30" s="7"/>
      <c r="N30" s="7"/>
      <c r="O30" s="7"/>
      <c r="P30" s="7"/>
      <c r="Q30" s="7"/>
      <c r="R30" s="7"/>
      <c r="S30" s="7"/>
      <c r="T30" s="7"/>
      <c r="U30" s="6"/>
      <c r="V30" s="6"/>
      <c r="W30" s="6">
        <v>23.913599999999999</v>
      </c>
      <c r="X30" s="6">
        <v>120.879</v>
      </c>
      <c r="Y30" s="15"/>
      <c r="Z30" s="15"/>
      <c r="AA30" s="7"/>
      <c r="AB30" s="7"/>
      <c r="AC30" s="7"/>
      <c r="AD30" s="7"/>
      <c r="AE30" s="2"/>
    </row>
    <row r="31" spans="1:31" x14ac:dyDescent="0.25">
      <c r="A31" s="1" t="s">
        <v>88</v>
      </c>
      <c r="B31" s="6" t="s">
        <v>76</v>
      </c>
      <c r="C31" s="6" t="s">
        <v>84</v>
      </c>
      <c r="D31" s="26" t="s">
        <v>136</v>
      </c>
      <c r="E31" s="28">
        <v>25</v>
      </c>
      <c r="F31" s="27">
        <f t="shared" si="0"/>
        <v>707.10678118654755</v>
      </c>
      <c r="G31">
        <v>500</v>
      </c>
      <c r="H31">
        <v>500</v>
      </c>
      <c r="I31" s="42">
        <f>AVERAGE(M31,O31,Q31,S31)</f>
        <v>39.235932250000005</v>
      </c>
      <c r="J31" s="6">
        <f>AVERAGE(N31,P31,R31,T31)</f>
        <v>-86.21817025</v>
      </c>
      <c r="K31" s="43">
        <v>41451</v>
      </c>
      <c r="L31" s="7" t="s">
        <v>136</v>
      </c>
      <c r="M31" s="24">
        <v>39.238204000000003</v>
      </c>
      <c r="N31" s="24">
        <v>-86.221042999999995</v>
      </c>
      <c r="O31" s="7">
        <v>39.238165000000002</v>
      </c>
      <c r="P31" s="7">
        <v>-86.215248000000003</v>
      </c>
      <c r="Q31" s="7">
        <v>39.233699000000001</v>
      </c>
      <c r="R31" s="7">
        <v>-86.221091000000001</v>
      </c>
      <c r="S31" s="24">
        <v>39.233660999999998</v>
      </c>
      <c r="T31" s="24">
        <v>-86.215299000000002</v>
      </c>
      <c r="U31" s="6">
        <v>39.233699999999999</v>
      </c>
      <c r="V31" s="6">
        <v>-86.221100000000007</v>
      </c>
      <c r="W31" s="6"/>
      <c r="X31" s="6"/>
      <c r="Y31" s="15"/>
      <c r="Z31" s="15"/>
      <c r="AA31" s="23"/>
      <c r="AB31" s="23"/>
      <c r="AC31" s="7">
        <f>AVERAGE(M31,O31,Q31,S31)</f>
        <v>39.235932250000005</v>
      </c>
      <c r="AD31" s="7">
        <f>AVERAGE(N31,P31,R31,T31)</f>
        <v>-86.21817025</v>
      </c>
      <c r="AE31" s="2" t="s">
        <v>97</v>
      </c>
    </row>
    <row r="32" spans="1:31" x14ac:dyDescent="0.25">
      <c r="A32" s="1" t="s">
        <v>75</v>
      </c>
      <c r="B32" s="6" t="s">
        <v>76</v>
      </c>
      <c r="C32" s="6" t="s">
        <v>68</v>
      </c>
      <c r="D32" s="26" t="s">
        <v>136</v>
      </c>
      <c r="E32" s="28">
        <v>16</v>
      </c>
      <c r="F32" s="27">
        <f t="shared" si="0"/>
        <v>593.63288318623324</v>
      </c>
      <c r="G32">
        <v>320</v>
      </c>
      <c r="H32">
        <v>500</v>
      </c>
      <c r="I32" s="15">
        <v>18.326168070671802</v>
      </c>
      <c r="J32" s="15">
        <v>-65.816024204729004</v>
      </c>
      <c r="K32" s="44">
        <v>41451</v>
      </c>
      <c r="L32" s="15" t="s">
        <v>136</v>
      </c>
      <c r="M32" s="15"/>
      <c r="N32" s="15"/>
      <c r="O32" s="15"/>
      <c r="P32" s="15"/>
      <c r="Q32" s="15"/>
      <c r="R32" s="15"/>
      <c r="S32" s="15"/>
      <c r="T32" s="15"/>
      <c r="U32" s="6"/>
      <c r="V32" s="6"/>
      <c r="W32" s="6">
        <v>18.3262</v>
      </c>
      <c r="X32" s="6">
        <v>-65.816000000000003</v>
      </c>
      <c r="Y32" s="15">
        <v>18.326168070671802</v>
      </c>
      <c r="Z32" s="15">
        <v>-65.816024204729004</v>
      </c>
      <c r="AA32" s="7"/>
      <c r="AB32" s="15"/>
      <c r="AC32" s="15"/>
      <c r="AD32" s="15"/>
      <c r="AE32" s="2"/>
    </row>
    <row r="33" spans="1:31" x14ac:dyDescent="0.25">
      <c r="A33" s="1" t="s">
        <v>77</v>
      </c>
      <c r="B33" s="6" t="s">
        <v>73</v>
      </c>
      <c r="C33" s="6" t="s">
        <v>68</v>
      </c>
      <c r="D33" s="26" t="s">
        <v>136</v>
      </c>
      <c r="E33" s="28">
        <v>25</v>
      </c>
      <c r="F33" s="27">
        <f t="shared" si="0"/>
        <v>707.10678118654755</v>
      </c>
      <c r="G33">
        <v>500</v>
      </c>
      <c r="H33">
        <v>500</v>
      </c>
      <c r="I33" s="15">
        <v>-2.4417</v>
      </c>
      <c r="J33" s="15">
        <v>-59.785800000000002</v>
      </c>
      <c r="K33" s="43">
        <v>41451</v>
      </c>
      <c r="L33" s="15" t="s">
        <v>136</v>
      </c>
      <c r="M33" s="15"/>
      <c r="N33" s="15"/>
      <c r="O33" s="15"/>
      <c r="P33" s="25"/>
      <c r="Q33" s="15"/>
      <c r="R33" s="15"/>
      <c r="S33" s="15"/>
      <c r="T33" s="15"/>
      <c r="U33" s="6"/>
      <c r="V33" s="6"/>
      <c r="W33" s="6">
        <v>-2.4417</v>
      </c>
      <c r="X33" s="6">
        <v>-59.785800000000002</v>
      </c>
      <c r="Y33" s="15">
        <v>-2.4417</v>
      </c>
      <c r="Z33" s="15">
        <v>-59.785800000000002</v>
      </c>
      <c r="AA33" s="7"/>
      <c r="AB33" s="15"/>
      <c r="AC33" s="15"/>
      <c r="AD33" s="15"/>
      <c r="AE33" s="2"/>
    </row>
    <row r="34" spans="1:31" x14ac:dyDescent="0.25">
      <c r="A34" s="1" t="s">
        <v>49</v>
      </c>
      <c r="B34" s="6" t="s">
        <v>37</v>
      </c>
      <c r="C34" s="6" t="s">
        <v>26</v>
      </c>
      <c r="D34" s="26" t="s">
        <v>136</v>
      </c>
      <c r="E34" s="28">
        <v>30.5</v>
      </c>
      <c r="F34" s="27">
        <f t="shared" si="0"/>
        <v>781.02496759066548</v>
      </c>
      <c r="G34">
        <v>500</v>
      </c>
      <c r="H34">
        <v>600</v>
      </c>
      <c r="I34" s="6">
        <v>14.433299999999999</v>
      </c>
      <c r="J34" s="6">
        <v>101.35</v>
      </c>
      <c r="K34" s="44">
        <v>41451</v>
      </c>
      <c r="L34" s="6" t="s">
        <v>136</v>
      </c>
      <c r="M34" s="7"/>
      <c r="N34" s="7"/>
      <c r="O34" s="7"/>
      <c r="P34" s="7"/>
      <c r="Q34" s="7"/>
      <c r="R34" s="7"/>
      <c r="S34" s="7"/>
      <c r="T34" s="7"/>
      <c r="U34" s="6"/>
      <c r="V34" s="6"/>
      <c r="W34" s="6">
        <v>14.433299999999999</v>
      </c>
      <c r="X34" s="6">
        <v>101.35</v>
      </c>
      <c r="Y34" s="15"/>
      <c r="Z34" s="15"/>
      <c r="AA34" s="7"/>
      <c r="AB34" s="7"/>
      <c r="AC34" s="7"/>
      <c r="AD34" s="7"/>
      <c r="AE34" s="2"/>
    </row>
    <row r="35" spans="1:31" x14ac:dyDescent="0.25">
      <c r="A35" s="1" t="s">
        <v>20</v>
      </c>
      <c r="B35" s="6" t="s">
        <v>21</v>
      </c>
      <c r="C35" s="6" t="s">
        <v>13</v>
      </c>
      <c r="D35" s="26" t="s">
        <v>136</v>
      </c>
      <c r="E35" s="28">
        <v>150</v>
      </c>
      <c r="F35" s="27">
        <f t="shared" si="0"/>
        <v>3041.3812651491098</v>
      </c>
      <c r="G35">
        <v>3000</v>
      </c>
      <c r="H35">
        <v>500</v>
      </c>
      <c r="I35" s="6">
        <f>AVERAGE(M35,O35,Q35,S35)</f>
        <v>0.29186475000000001</v>
      </c>
      <c r="J35" s="6">
        <f>AVERAGE(N35,P35,R35,T35)</f>
        <v>36.880958750000005</v>
      </c>
      <c r="K35" s="43">
        <v>41451</v>
      </c>
      <c r="L35" s="6" t="s">
        <v>136</v>
      </c>
      <c r="M35">
        <v>0.283943</v>
      </c>
      <c r="N35">
        <v>36.869796999999998</v>
      </c>
      <c r="O35">
        <v>0.29571399999999998</v>
      </c>
      <c r="P35">
        <v>36.894069000000002</v>
      </c>
      <c r="Q35">
        <v>0.28801500000000002</v>
      </c>
      <c r="R35">
        <v>36.867848000000002</v>
      </c>
      <c r="S35">
        <v>0.29978700000000003</v>
      </c>
      <c r="T35">
        <v>36.892121000000003</v>
      </c>
      <c r="U35" s="6"/>
      <c r="V35" s="6"/>
      <c r="W35" s="6">
        <v>0.29221900000000001</v>
      </c>
      <c r="X35" s="6">
        <v>36.898000000000003</v>
      </c>
      <c r="Y35" s="15"/>
      <c r="Z35" s="15"/>
      <c r="AA35" s="7"/>
      <c r="AB35" s="7"/>
      <c r="AC35" s="7"/>
      <c r="AD35" s="7"/>
      <c r="AE35" s="29" t="s">
        <v>140</v>
      </c>
    </row>
    <row r="36" spans="1:31" x14ac:dyDescent="0.25">
      <c r="A36" s="1" t="s">
        <v>50</v>
      </c>
      <c r="B36" s="6" t="s">
        <v>51</v>
      </c>
      <c r="C36" s="6" t="s">
        <v>26</v>
      </c>
      <c r="D36" s="26" t="s">
        <v>136</v>
      </c>
      <c r="E36" s="28">
        <v>50</v>
      </c>
      <c r="F36" s="27">
        <f t="shared" si="0"/>
        <v>1118.0339887498949</v>
      </c>
      <c r="G36">
        <v>1000</v>
      </c>
      <c r="H36">
        <v>500</v>
      </c>
      <c r="I36" s="15">
        <v>11.5989044423659</v>
      </c>
      <c r="J36" s="15">
        <v>76.533760201931003</v>
      </c>
      <c r="K36" s="44">
        <v>41451</v>
      </c>
      <c r="L36" s="15" t="s">
        <v>136</v>
      </c>
      <c r="M36" s="7"/>
      <c r="N36" s="7"/>
      <c r="O36" s="7"/>
      <c r="P36" s="7"/>
      <c r="Q36" s="7"/>
      <c r="R36" s="7"/>
      <c r="S36" s="7"/>
      <c r="T36" s="7"/>
      <c r="U36" s="6"/>
      <c r="V36" s="6"/>
      <c r="W36" s="6">
        <v>11.5989</v>
      </c>
      <c r="X36" s="6">
        <v>76.533799999999999</v>
      </c>
      <c r="Y36" s="15">
        <v>11.5989044423659</v>
      </c>
      <c r="Z36" s="15">
        <v>76.533760201931003</v>
      </c>
      <c r="AA36" s="7"/>
      <c r="AB36" s="7"/>
      <c r="AC36" s="7"/>
      <c r="AD36" s="7"/>
      <c r="AE36" s="2"/>
    </row>
    <row r="37" spans="1:31" x14ac:dyDescent="0.25">
      <c r="A37" s="1" t="s">
        <v>52</v>
      </c>
      <c r="B37" s="6" t="s">
        <v>40</v>
      </c>
      <c r="C37" s="6" t="s">
        <v>26</v>
      </c>
      <c r="D37" s="26" t="s">
        <v>136</v>
      </c>
      <c r="E37" s="28">
        <v>3</v>
      </c>
      <c r="F37" s="27">
        <f t="shared" si="0"/>
        <v>316.22776601683796</v>
      </c>
      <c r="G37">
        <v>300</v>
      </c>
      <c r="H37">
        <v>100</v>
      </c>
      <c r="I37" s="15">
        <v>22.0590131107747</v>
      </c>
      <c r="J37" s="15">
        <v>120.85398640247701</v>
      </c>
      <c r="K37" s="43">
        <v>41451</v>
      </c>
      <c r="L37" s="15" t="s">
        <v>136</v>
      </c>
      <c r="M37" s="7"/>
      <c r="N37" s="7"/>
      <c r="O37" s="7"/>
      <c r="P37" s="7"/>
      <c r="Q37" s="7"/>
      <c r="R37" s="7"/>
      <c r="S37" s="7"/>
      <c r="T37" s="7"/>
      <c r="U37" s="6">
        <v>120.51</v>
      </c>
      <c r="V37" s="6">
        <v>22.03</v>
      </c>
      <c r="W37" s="6">
        <v>22.059000000000001</v>
      </c>
      <c r="X37" s="6">
        <v>120.854</v>
      </c>
      <c r="Y37" s="15">
        <v>22.0590131107747</v>
      </c>
      <c r="Z37" s="15">
        <v>120.85398640247701</v>
      </c>
      <c r="AA37" s="7"/>
      <c r="AB37" s="7"/>
      <c r="AC37" s="7"/>
      <c r="AD37" s="7"/>
      <c r="AE37" s="2"/>
    </row>
    <row r="38" spans="1:31" x14ac:dyDescent="0.25">
      <c r="A38" s="1" t="s">
        <v>53</v>
      </c>
      <c r="B38" s="6" t="s">
        <v>25</v>
      </c>
      <c r="C38" s="6" t="s">
        <v>26</v>
      </c>
      <c r="D38" s="26" t="s">
        <v>136</v>
      </c>
      <c r="E38" s="28">
        <v>15</v>
      </c>
      <c r="F38" s="27">
        <f t="shared" si="0"/>
        <v>583.09518948453001</v>
      </c>
      <c r="G38">
        <v>500</v>
      </c>
      <c r="H38">
        <v>300</v>
      </c>
      <c r="I38" s="17">
        <v>22.433299999999999</v>
      </c>
      <c r="J38" s="17">
        <v>106.95</v>
      </c>
      <c r="K38" s="44">
        <v>41451</v>
      </c>
      <c r="L38" s="17" t="s">
        <v>136</v>
      </c>
      <c r="M38" s="17"/>
      <c r="N38" s="17"/>
      <c r="O38" s="17"/>
      <c r="P38" s="17"/>
      <c r="Q38" s="17"/>
      <c r="R38" s="17"/>
      <c r="S38" s="17"/>
      <c r="T38" s="17"/>
      <c r="U38" s="6"/>
      <c r="V38" s="6"/>
      <c r="W38" s="6">
        <v>22.433299999999999</v>
      </c>
      <c r="X38" s="6">
        <v>106.95</v>
      </c>
      <c r="Y38" s="15"/>
      <c r="Z38" s="15"/>
      <c r="AA38" s="17">
        <v>22.433299999999999</v>
      </c>
      <c r="AB38" s="17">
        <v>106.95</v>
      </c>
      <c r="AC38" s="17"/>
      <c r="AD38" s="17"/>
      <c r="AE38" s="22" t="s">
        <v>27</v>
      </c>
    </row>
    <row r="39" spans="1:31" x14ac:dyDescent="0.25">
      <c r="A39" s="1" t="s">
        <v>89</v>
      </c>
      <c r="B39" s="6" t="s">
        <v>76</v>
      </c>
      <c r="C39" s="6" t="s">
        <v>87</v>
      </c>
      <c r="D39" s="26" t="s">
        <v>136</v>
      </c>
      <c r="E39" s="28">
        <v>4</v>
      </c>
      <c r="F39" s="27">
        <f t="shared" si="0"/>
        <v>282.84271247461902</v>
      </c>
      <c r="G39">
        <v>200</v>
      </c>
      <c r="H39">
        <v>200</v>
      </c>
      <c r="I39" s="16">
        <v>19.7394</v>
      </c>
      <c r="J39" s="16">
        <v>-155.994</v>
      </c>
      <c r="K39" s="43">
        <v>41451</v>
      </c>
      <c r="L39" s="16" t="s">
        <v>136</v>
      </c>
      <c r="M39" s="7"/>
      <c r="N39" s="7"/>
      <c r="O39" s="24"/>
      <c r="P39" s="24"/>
      <c r="Q39" s="24"/>
      <c r="R39" s="24"/>
      <c r="S39" s="23"/>
      <c r="T39" s="23"/>
      <c r="U39" s="6">
        <v>19.7393</v>
      </c>
      <c r="V39" s="6">
        <v>-155.99600000000001</v>
      </c>
      <c r="W39" s="6">
        <v>19.7394</v>
      </c>
      <c r="X39" s="6">
        <v>-155.994</v>
      </c>
      <c r="Y39" s="16">
        <v>19.7394</v>
      </c>
      <c r="Z39" s="16">
        <v>-155.994</v>
      </c>
      <c r="AA39" s="7"/>
      <c r="AB39" s="7"/>
      <c r="AC39" s="7"/>
      <c r="AD39" s="7"/>
      <c r="AE39" s="2"/>
    </row>
    <row r="40" spans="1:31" x14ac:dyDescent="0.25">
      <c r="A40" s="1" t="s">
        <v>54</v>
      </c>
      <c r="B40" s="6" t="s">
        <v>55</v>
      </c>
      <c r="C40" s="6" t="s">
        <v>26</v>
      </c>
      <c r="D40" s="26" t="s">
        <v>136</v>
      </c>
      <c r="E40" s="28">
        <v>16</v>
      </c>
      <c r="F40" s="27">
        <f t="shared" si="0"/>
        <v>565.68542494923804</v>
      </c>
      <c r="G40">
        <v>400</v>
      </c>
      <c r="H40">
        <v>400</v>
      </c>
      <c r="I40" s="15">
        <v>17.040236</v>
      </c>
      <c r="J40" s="15">
        <v>122.38817299999999</v>
      </c>
      <c r="K40" s="44">
        <v>41451</v>
      </c>
      <c r="L40" s="15" t="s">
        <v>136</v>
      </c>
      <c r="M40" s="7"/>
      <c r="N40" s="7"/>
      <c r="O40" s="7"/>
      <c r="P40" s="7"/>
      <c r="Q40" s="7"/>
      <c r="R40" s="7"/>
      <c r="S40" s="7"/>
      <c r="T40" s="7"/>
      <c r="U40" s="6">
        <v>17.045200000000001</v>
      </c>
      <c r="V40" s="6">
        <v>122.381</v>
      </c>
      <c r="W40" s="6">
        <v>17.040199999999999</v>
      </c>
      <c r="X40" s="6">
        <v>122.38800000000001</v>
      </c>
      <c r="Y40" s="15">
        <v>17.040236</v>
      </c>
      <c r="Z40" s="15">
        <v>122.38817299999999</v>
      </c>
      <c r="AA40" s="7"/>
      <c r="AB40" s="7"/>
      <c r="AC40" s="7"/>
      <c r="AD40" s="7"/>
      <c r="AE40" s="2"/>
    </row>
    <row r="41" spans="1:31" s="35" customFormat="1" x14ac:dyDescent="0.25">
      <c r="A41" s="1" t="s">
        <v>56</v>
      </c>
      <c r="B41" s="6" t="s">
        <v>34</v>
      </c>
      <c r="C41" s="6" t="s">
        <v>26</v>
      </c>
      <c r="D41" s="26" t="s">
        <v>136</v>
      </c>
      <c r="E41" s="28">
        <v>50</v>
      </c>
      <c r="F41" s="27">
        <f t="shared" si="0"/>
        <v>1118.0339887498949</v>
      </c>
      <c r="G41">
        <v>1000</v>
      </c>
      <c r="H41">
        <v>500</v>
      </c>
      <c r="I41" s="16">
        <v>2.9819819999999999</v>
      </c>
      <c r="J41" s="16">
        <v>102.31254</v>
      </c>
      <c r="K41" s="43">
        <v>41451</v>
      </c>
      <c r="L41" s="16" t="s">
        <v>136</v>
      </c>
      <c r="M41" s="7"/>
      <c r="N41" s="7"/>
      <c r="O41" s="7"/>
      <c r="P41" s="7"/>
      <c r="Q41" s="7"/>
      <c r="R41" s="7"/>
      <c r="S41" s="7"/>
      <c r="T41" s="7"/>
      <c r="U41" s="6"/>
      <c r="V41" s="6"/>
      <c r="W41" s="6">
        <v>2.9820000000000002</v>
      </c>
      <c r="X41" s="6">
        <v>102.313</v>
      </c>
      <c r="Y41" s="16">
        <v>2.9819819999999999</v>
      </c>
      <c r="Z41" s="16">
        <v>102.31254</v>
      </c>
      <c r="AA41" s="7"/>
      <c r="AB41" s="7"/>
      <c r="AC41" s="7"/>
      <c r="AD41" s="7"/>
      <c r="AE41" s="2"/>
    </row>
    <row r="42" spans="1:31" x14ac:dyDescent="0.25">
      <c r="A42" s="1" t="s">
        <v>22</v>
      </c>
      <c r="B42" s="6" t="s">
        <v>23</v>
      </c>
      <c r="C42" s="6" t="s">
        <v>13</v>
      </c>
      <c r="D42" s="26" t="s">
        <v>136</v>
      </c>
      <c r="E42" s="28">
        <v>25</v>
      </c>
      <c r="F42" s="27">
        <f t="shared" si="0"/>
        <v>707.10678118654755</v>
      </c>
      <c r="G42">
        <v>500</v>
      </c>
      <c r="H42">
        <v>500</v>
      </c>
      <c r="I42" s="42">
        <f>AVERAGE(M42,O42,Q42,S42)</f>
        <v>-1.9246805555555553</v>
      </c>
      <c r="J42" s="6">
        <f>AVERAGE(N42,P42,R42,T42)</f>
        <v>9.8800486111111123</v>
      </c>
      <c r="K42" s="44">
        <v>41451</v>
      </c>
      <c r="L42" s="6" t="s">
        <v>136</v>
      </c>
      <c r="M42" s="7">
        <v>-1.9249166666666666</v>
      </c>
      <c r="N42" s="17">
        <v>9.8769722222222232</v>
      </c>
      <c r="O42" s="7">
        <v>-1.9216944444444444</v>
      </c>
      <c r="P42" s="17">
        <v>9.879666666666667</v>
      </c>
      <c r="Q42" s="7">
        <v>-1.9277777777777776</v>
      </c>
      <c r="R42" s="17">
        <v>9.8804444444444446</v>
      </c>
      <c r="S42" s="7">
        <v>-1.9243333333333332</v>
      </c>
      <c r="T42" s="17">
        <v>9.883111111111111</v>
      </c>
      <c r="U42" s="6"/>
      <c r="V42" s="6"/>
      <c r="W42" s="6">
        <v>-2.2227999999999999</v>
      </c>
      <c r="X42" s="6">
        <v>9.9172200000000004</v>
      </c>
      <c r="Y42" s="6"/>
      <c r="Z42" s="6"/>
      <c r="AA42" s="7"/>
      <c r="AB42" s="7"/>
      <c r="AC42" s="7">
        <f>AVERAGE(M42,O42,Q42,S42)</f>
        <v>-1.9246805555555553</v>
      </c>
      <c r="AD42" s="7">
        <f>AVERAGE(N42,P42,R42,T42)</f>
        <v>9.8800486111111123</v>
      </c>
      <c r="AE42" s="2" t="s">
        <v>133</v>
      </c>
    </row>
    <row r="43" spans="1:31" x14ac:dyDescent="0.25">
      <c r="A43" s="1" t="s">
        <v>91</v>
      </c>
      <c r="B43" s="6" t="s">
        <v>76</v>
      </c>
      <c r="C43" s="6" t="s">
        <v>84</v>
      </c>
      <c r="D43" s="26" t="s">
        <v>136</v>
      </c>
      <c r="E43" s="28">
        <v>6</v>
      </c>
      <c r="F43" s="27">
        <f t="shared" si="0"/>
        <v>360.55512754639892</v>
      </c>
      <c r="G43">
        <v>200</v>
      </c>
      <c r="H43">
        <v>300</v>
      </c>
      <c r="I43" s="6">
        <v>37.0124</v>
      </c>
      <c r="J43" s="6">
        <v>-122.075</v>
      </c>
      <c r="K43" s="43">
        <v>41451</v>
      </c>
      <c r="L43" s="6" t="s">
        <v>136</v>
      </c>
      <c r="M43" s="7"/>
      <c r="N43" s="7"/>
      <c r="O43" s="7"/>
      <c r="P43" s="7"/>
      <c r="Q43" s="7"/>
      <c r="R43" s="7"/>
      <c r="S43" s="7"/>
      <c r="T43" s="7"/>
      <c r="U43" s="6"/>
      <c r="V43" s="6"/>
      <c r="W43" s="6">
        <v>37.0124</v>
      </c>
      <c r="X43" s="6">
        <v>-122.075</v>
      </c>
      <c r="Y43" s="15"/>
      <c r="Z43" s="15"/>
      <c r="AA43" s="7"/>
      <c r="AB43" s="7"/>
      <c r="AC43" s="7"/>
      <c r="AD43" s="7"/>
      <c r="AE43" s="2"/>
    </row>
    <row r="44" spans="1:31" x14ac:dyDescent="0.25">
      <c r="A44" s="1" t="s">
        <v>78</v>
      </c>
      <c r="B44" s="6" t="s">
        <v>70</v>
      </c>
      <c r="C44" s="6" t="s">
        <v>68</v>
      </c>
      <c r="D44" s="26" t="s">
        <v>136</v>
      </c>
      <c r="E44" s="28">
        <v>6</v>
      </c>
      <c r="F44" s="27">
        <f>SQRT(400^2+240^2)</f>
        <v>466.47615158762403</v>
      </c>
      <c r="G44">
        <v>400</v>
      </c>
      <c r="H44" t="s">
        <v>146</v>
      </c>
      <c r="I44" s="15">
        <v>9.2815000853856997</v>
      </c>
      <c r="J44" s="15">
        <v>-79.974081614948801</v>
      </c>
      <c r="K44" s="44">
        <v>41451</v>
      </c>
      <c r="L44" s="15" t="s">
        <v>136</v>
      </c>
      <c r="M44" s="15"/>
      <c r="N44" s="15"/>
      <c r="O44" s="15"/>
      <c r="P44" s="15"/>
      <c r="Q44" s="15"/>
      <c r="R44" s="15"/>
      <c r="S44" s="15"/>
      <c r="T44" s="15"/>
      <c r="U44" s="6"/>
      <c r="V44" s="6"/>
      <c r="W44" s="6">
        <v>9.3635999999999999</v>
      </c>
      <c r="X44" s="6">
        <v>-79.954700000000003</v>
      </c>
      <c r="Y44" s="15">
        <v>9.2815000853856997</v>
      </c>
      <c r="Z44" s="15">
        <v>-79.974081614948801</v>
      </c>
      <c r="AA44" s="7"/>
      <c r="AB44" s="15"/>
      <c r="AC44" s="15"/>
      <c r="AD44" s="15"/>
      <c r="AE44" s="41" t="s">
        <v>159</v>
      </c>
    </row>
    <row r="45" spans="1:31" x14ac:dyDescent="0.25">
      <c r="A45" s="1" t="s">
        <v>57</v>
      </c>
      <c r="B45" s="6" t="s">
        <v>58</v>
      </c>
      <c r="C45" s="6" t="s">
        <v>26</v>
      </c>
      <c r="D45" s="26" t="s">
        <v>136</v>
      </c>
      <c r="E45" s="28">
        <v>25</v>
      </c>
      <c r="F45" s="27">
        <f t="shared" si="0"/>
        <v>707.10678118654755</v>
      </c>
      <c r="G45">
        <v>500</v>
      </c>
      <c r="H45">
        <v>500</v>
      </c>
      <c r="I45" s="15">
        <v>6.4022595844295198</v>
      </c>
      <c r="J45" s="15">
        <v>80.402256516387993</v>
      </c>
      <c r="K45" s="43">
        <v>41451</v>
      </c>
      <c r="L45" s="15" t="s">
        <v>136</v>
      </c>
      <c r="M45" s="7"/>
      <c r="N45" s="7"/>
      <c r="O45" s="7"/>
      <c r="P45" s="7"/>
      <c r="Q45" s="7"/>
      <c r="R45" s="7"/>
      <c r="S45" s="7"/>
      <c r="T45" s="7"/>
      <c r="U45" s="6">
        <v>6.3572199999999999</v>
      </c>
      <c r="V45" s="6">
        <v>80.356700000000004</v>
      </c>
      <c r="W45" s="6">
        <v>6.4023000000000003</v>
      </c>
      <c r="X45" s="6">
        <v>80.402299999999997</v>
      </c>
      <c r="Y45" s="15">
        <v>6.4022595844295198</v>
      </c>
      <c r="Z45" s="15">
        <v>80.402256516387993</v>
      </c>
      <c r="AA45" s="7"/>
      <c r="AB45" s="7"/>
      <c r="AC45" s="7"/>
      <c r="AD45" s="7"/>
      <c r="AE45" s="2"/>
    </row>
    <row r="46" spans="1:31" ht="36" customHeight="1" x14ac:dyDescent="0.25">
      <c r="A46" s="40" t="s">
        <v>147</v>
      </c>
      <c r="B46" s="6" t="s">
        <v>76</v>
      </c>
      <c r="C46" s="6" t="s">
        <v>84</v>
      </c>
      <c r="D46" s="26" t="s">
        <v>136</v>
      </c>
      <c r="E46" s="28">
        <v>25.6</v>
      </c>
      <c r="F46" s="27">
        <f t="shared" si="0"/>
        <v>754.71849056452834</v>
      </c>
      <c r="G46">
        <v>400</v>
      </c>
      <c r="H46">
        <v>640</v>
      </c>
      <c r="I46" s="16">
        <v>38.891599999999997</v>
      </c>
      <c r="J46" s="16">
        <v>-78.145700000000005</v>
      </c>
      <c r="K46" s="43">
        <v>41456</v>
      </c>
      <c r="L46" s="16" t="s">
        <v>136</v>
      </c>
      <c r="M46" s="7"/>
      <c r="N46" s="7"/>
      <c r="O46" s="7"/>
      <c r="P46" s="7"/>
      <c r="Q46" s="7"/>
      <c r="R46" s="7"/>
      <c r="S46" s="7"/>
      <c r="T46" s="7"/>
      <c r="U46" s="6">
        <v>38.89</v>
      </c>
      <c r="V46" s="6">
        <v>-78.150000000000006</v>
      </c>
      <c r="W46" s="6">
        <v>38.891599999999997</v>
      </c>
      <c r="X46" s="6">
        <v>-78.145700000000005</v>
      </c>
      <c r="Y46" s="16">
        <v>38.891599999999997</v>
      </c>
      <c r="Z46" s="16">
        <v>-78.145700000000005</v>
      </c>
      <c r="AA46" s="7"/>
      <c r="AB46" s="7"/>
      <c r="AC46" s="7"/>
      <c r="AD46" s="7"/>
      <c r="AE46" s="2"/>
    </row>
    <row r="47" spans="1:31" ht="45" x14ac:dyDescent="0.25">
      <c r="A47" s="40" t="s">
        <v>148</v>
      </c>
      <c r="B47" s="6" t="s">
        <v>76</v>
      </c>
      <c r="C47" s="6" t="s">
        <v>84</v>
      </c>
      <c r="D47" s="26" t="s">
        <v>136</v>
      </c>
      <c r="E47" s="28">
        <v>16</v>
      </c>
      <c r="F47" s="27">
        <f t="shared" si="0"/>
        <v>565.68542494923804</v>
      </c>
      <c r="G47">
        <v>400</v>
      </c>
      <c r="H47">
        <v>400</v>
      </c>
      <c r="I47" s="42">
        <v>38.889100749999997</v>
      </c>
      <c r="J47" s="6">
        <v>-76.559440499999994</v>
      </c>
      <c r="K47" s="43">
        <v>41456</v>
      </c>
      <c r="L47" s="6" t="s">
        <v>136</v>
      </c>
      <c r="M47" s="7">
        <v>38.890901999999997</v>
      </c>
      <c r="N47" s="7">
        <v>-76.561657999999994</v>
      </c>
      <c r="O47" s="7">
        <v>38.890883000000002</v>
      </c>
      <c r="P47" s="7">
        <v>-76.557136</v>
      </c>
      <c r="Q47" s="7">
        <v>38.887340999999999</v>
      </c>
      <c r="R47" s="7">
        <v>-76.561847999999998</v>
      </c>
      <c r="S47" s="7">
        <v>38.887276999999997</v>
      </c>
      <c r="T47" s="7">
        <v>-76.557119999999998</v>
      </c>
      <c r="U47" s="6">
        <v>38.53</v>
      </c>
      <c r="V47" s="6">
        <v>76.33</v>
      </c>
      <c r="W47" s="6">
        <v>38.889000000000003</v>
      </c>
      <c r="X47" s="6">
        <v>-76.558999999999997</v>
      </c>
      <c r="Y47" s="16">
        <v>38.889699999999998</v>
      </c>
      <c r="Z47" s="16">
        <v>-76.546000000000006</v>
      </c>
      <c r="AA47" s="23"/>
      <c r="AB47" s="23"/>
      <c r="AC47" s="7">
        <f>AVERAGE(M47,O47,Q47,S47)</f>
        <v>38.889100749999997</v>
      </c>
      <c r="AD47" s="7">
        <f>AVERAGE(N47,P47,R47,T47)</f>
        <v>-76.559440499999994</v>
      </c>
      <c r="AE47" s="2"/>
    </row>
    <row r="48" spans="1:31" x14ac:dyDescent="0.25">
      <c r="A48" s="1" t="s">
        <v>59</v>
      </c>
      <c r="B48" s="6" t="s">
        <v>25</v>
      </c>
      <c r="C48" s="6" t="s">
        <v>26</v>
      </c>
      <c r="D48" s="26" t="s">
        <v>136</v>
      </c>
      <c r="E48" s="28">
        <v>20</v>
      </c>
      <c r="F48" s="27">
        <f t="shared" si="0"/>
        <v>640.31242374328485</v>
      </c>
      <c r="G48">
        <v>500</v>
      </c>
      <c r="H48">
        <v>400</v>
      </c>
      <c r="I48" s="17">
        <v>29.811599999999999</v>
      </c>
      <c r="J48" s="17">
        <v>121.783</v>
      </c>
      <c r="K48" s="43">
        <v>41456</v>
      </c>
      <c r="L48" s="17" t="s">
        <v>136</v>
      </c>
      <c r="M48" s="17"/>
      <c r="N48" s="17"/>
      <c r="O48" s="17"/>
      <c r="P48" s="17"/>
      <c r="Q48" s="17"/>
      <c r="R48" s="17"/>
      <c r="S48" s="17"/>
      <c r="T48" s="17"/>
      <c r="U48" s="6"/>
      <c r="V48" s="6"/>
      <c r="W48" s="6">
        <v>29.811599999999999</v>
      </c>
      <c r="X48" s="6">
        <v>121.783</v>
      </c>
      <c r="Y48" s="15"/>
      <c r="Z48" s="15"/>
      <c r="AA48" s="17">
        <v>29.811599999999999</v>
      </c>
      <c r="AB48" s="17">
        <v>121.783</v>
      </c>
      <c r="AC48" s="17"/>
      <c r="AD48" s="17"/>
      <c r="AE48" s="22" t="s">
        <v>27</v>
      </c>
    </row>
    <row r="49" spans="1:31" x14ac:dyDescent="0.25">
      <c r="A49" s="1" t="s">
        <v>92</v>
      </c>
      <c r="B49" s="6" t="s">
        <v>76</v>
      </c>
      <c r="C49" s="6" t="s">
        <v>84</v>
      </c>
      <c r="D49" s="26" t="s">
        <v>136</v>
      </c>
      <c r="E49" s="28">
        <v>25.6</v>
      </c>
      <c r="F49" s="27">
        <f t="shared" si="0"/>
        <v>861.62636914152063</v>
      </c>
      <c r="G49">
        <v>800</v>
      </c>
      <c r="H49">
        <v>320</v>
      </c>
      <c r="I49" s="42">
        <v>45.554602110489725</v>
      </c>
      <c r="J49" s="6">
        <v>-88.79459564315097</v>
      </c>
      <c r="K49" s="43">
        <v>41456</v>
      </c>
      <c r="L49" s="6" t="s">
        <v>136</v>
      </c>
      <c r="M49" s="7">
        <v>45.550853750444126</v>
      </c>
      <c r="N49" s="7">
        <v>-88.792554594278926</v>
      </c>
      <c r="O49" s="7">
        <v>45.558410921017746</v>
      </c>
      <c r="P49" s="7">
        <v>-88.79279495127146</v>
      </c>
      <c r="Q49" s="7">
        <v>45.550793307890814</v>
      </c>
      <c r="R49" s="7">
        <v>-88.796396077822678</v>
      </c>
      <c r="S49" s="7">
        <v>45.558350462606199</v>
      </c>
      <c r="T49" s="7">
        <v>-88.796636949230773</v>
      </c>
      <c r="U49" s="6">
        <v>45.558999999999997</v>
      </c>
      <c r="V49" s="6">
        <v>-88.793999999999997</v>
      </c>
      <c r="W49" s="6">
        <v>45.550800000000002</v>
      </c>
      <c r="X49" s="6">
        <v>-88.796400000000006</v>
      </c>
      <c r="Y49" s="16">
        <v>45.554600000000001</v>
      </c>
      <c r="Z49" s="16">
        <v>-88.794499999999999</v>
      </c>
      <c r="AA49" s="23"/>
      <c r="AB49" s="23"/>
      <c r="AC49" s="7">
        <f>AVERAGE(M49,O49,Q49,S49)</f>
        <v>45.554602110489725</v>
      </c>
      <c r="AD49" s="7">
        <f>AVERAGE(N49,P49,R49,T49)</f>
        <v>-88.79459564315097</v>
      </c>
      <c r="AE49" s="2"/>
    </row>
    <row r="50" spans="1:31" x14ac:dyDescent="0.25">
      <c r="A50" s="1" t="s">
        <v>60</v>
      </c>
      <c r="B50" s="6" t="s">
        <v>61</v>
      </c>
      <c r="C50" s="6" t="s">
        <v>26</v>
      </c>
      <c r="D50" s="26" t="s">
        <v>136</v>
      </c>
      <c r="E50" s="28">
        <v>50</v>
      </c>
      <c r="F50" s="27">
        <f t="shared" si="0"/>
        <v>1118.0339887498949</v>
      </c>
      <c r="G50">
        <v>1000</v>
      </c>
      <c r="H50">
        <v>500</v>
      </c>
      <c r="I50" s="6">
        <v>-5.25</v>
      </c>
      <c r="J50" s="6">
        <v>145.267</v>
      </c>
      <c r="K50" s="43">
        <v>41456</v>
      </c>
      <c r="L50" s="6" t="s">
        <v>136</v>
      </c>
      <c r="M50" s="7"/>
      <c r="N50" s="7"/>
      <c r="O50" s="7"/>
      <c r="P50" s="7"/>
      <c r="Q50" s="7"/>
      <c r="R50" s="7"/>
      <c r="S50" s="7"/>
      <c r="T50" s="7"/>
      <c r="U50" s="6"/>
      <c r="V50" s="6"/>
      <c r="W50" s="6">
        <v>-5.25</v>
      </c>
      <c r="X50" s="6">
        <v>145.267</v>
      </c>
      <c r="Y50" s="15"/>
      <c r="Z50" s="15"/>
      <c r="AA50" s="7"/>
      <c r="AB50" s="7"/>
      <c r="AC50" s="7"/>
      <c r="AD50" s="7"/>
      <c r="AE50" s="2"/>
    </row>
    <row r="51" spans="1:31" x14ac:dyDescent="0.25">
      <c r="A51" s="1" t="s">
        <v>93</v>
      </c>
      <c r="B51" s="6" t="s">
        <v>76</v>
      </c>
      <c r="C51" s="6" t="s">
        <v>84</v>
      </c>
      <c r="D51" s="26" t="s">
        <v>136</v>
      </c>
      <c r="E51" s="28">
        <v>25.6</v>
      </c>
      <c r="F51" s="27">
        <f t="shared" si="0"/>
        <v>861.62636914152063</v>
      </c>
      <c r="G51">
        <v>800</v>
      </c>
      <c r="H51">
        <v>320</v>
      </c>
      <c r="I51" s="42">
        <v>45.819703500000003</v>
      </c>
      <c r="J51" s="6">
        <v>-121.955827</v>
      </c>
      <c r="K51" s="43">
        <v>41456</v>
      </c>
      <c r="L51" s="6" t="s">
        <v>136</v>
      </c>
      <c r="M51" s="7">
        <v>45.82085</v>
      </c>
      <c r="N51" s="7">
        <v>-121.961128</v>
      </c>
      <c r="O51" s="7">
        <v>45.821424</v>
      </c>
      <c r="P51" s="7">
        <v>-121.950856</v>
      </c>
      <c r="Q51" s="7">
        <v>45.817985999999998</v>
      </c>
      <c r="R51" s="7">
        <v>-121.960797</v>
      </c>
      <c r="S51" s="7">
        <v>45.818553999999999</v>
      </c>
      <c r="T51" s="7">
        <v>-121.95052699999999</v>
      </c>
      <c r="U51" s="6">
        <v>45.820599999999999</v>
      </c>
      <c r="V51" s="6">
        <v>-121.952</v>
      </c>
      <c r="W51" s="6">
        <v>45.819699999999997</v>
      </c>
      <c r="X51" s="6">
        <v>-121.956</v>
      </c>
      <c r="Y51" s="15"/>
      <c r="Z51" s="15"/>
      <c r="AA51" s="23"/>
      <c r="AB51" s="23"/>
      <c r="AC51" s="7">
        <f>AVERAGE(M51,O51,Q51,S51)</f>
        <v>45.819703500000003</v>
      </c>
      <c r="AD51" s="7">
        <f>AVERAGE(N51,P51,R51,T51)</f>
        <v>-121.955827</v>
      </c>
      <c r="AE51" s="2"/>
    </row>
    <row r="52" spans="1:31" x14ac:dyDescent="0.25">
      <c r="A52" s="1" t="s">
        <v>63</v>
      </c>
      <c r="B52" s="6" t="s">
        <v>64</v>
      </c>
      <c r="C52" s="6" t="s">
        <v>65</v>
      </c>
      <c r="D52" s="26" t="s">
        <v>136</v>
      </c>
      <c r="E52" s="28">
        <v>18</v>
      </c>
      <c r="F52" s="27">
        <f t="shared" si="0"/>
        <v>670.82039324993696</v>
      </c>
      <c r="G52">
        <v>300</v>
      </c>
      <c r="H52">
        <v>600</v>
      </c>
      <c r="I52" s="6">
        <v>51.774299999999997</v>
      </c>
      <c r="J52" s="6">
        <v>-1.3379000000000001</v>
      </c>
      <c r="K52" s="43">
        <v>41456</v>
      </c>
      <c r="L52" s="6" t="s">
        <v>136</v>
      </c>
      <c r="M52" s="24" t="s">
        <v>95</v>
      </c>
      <c r="N52" s="24">
        <v>-1.339</v>
      </c>
      <c r="O52" s="7"/>
      <c r="P52" s="7"/>
      <c r="Q52" s="7"/>
      <c r="R52" s="7"/>
      <c r="S52" s="7"/>
      <c r="T52" s="7"/>
      <c r="U52" s="6">
        <v>51.774999999999999</v>
      </c>
      <c r="V52" s="6">
        <v>-1.3380000000000001</v>
      </c>
      <c r="W52" s="6">
        <v>51.774299999999997</v>
      </c>
      <c r="X52" s="6">
        <v>-1.3379000000000001</v>
      </c>
      <c r="Y52" s="15"/>
      <c r="Z52" s="15"/>
      <c r="AA52" s="7"/>
      <c r="AB52" s="7"/>
      <c r="AC52" s="7"/>
      <c r="AD52" s="7"/>
      <c r="AE52" s="2" t="s">
        <v>96</v>
      </c>
    </row>
    <row r="53" spans="1:31" x14ac:dyDescent="0.25">
      <c r="A53" s="1" t="s">
        <v>62</v>
      </c>
      <c r="B53" s="6" t="s">
        <v>25</v>
      </c>
      <c r="C53" s="6" t="s">
        <v>26</v>
      </c>
      <c r="D53" s="26" t="s">
        <v>136</v>
      </c>
      <c r="E53" s="28">
        <v>20</v>
      </c>
      <c r="F53" s="27">
        <f t="shared" si="0"/>
        <v>640.31242374328485</v>
      </c>
      <c r="G53">
        <v>500</v>
      </c>
      <c r="H53">
        <v>400</v>
      </c>
      <c r="I53" s="17">
        <v>21.611699999999999</v>
      </c>
      <c r="J53" s="17">
        <v>101.574</v>
      </c>
      <c r="K53" s="43">
        <v>41456</v>
      </c>
      <c r="L53" s="17" t="s">
        <v>136</v>
      </c>
      <c r="M53" s="17"/>
      <c r="N53" s="17"/>
      <c r="O53" s="17"/>
      <c r="P53" s="17"/>
      <c r="Q53" s="17"/>
      <c r="R53" s="17"/>
      <c r="S53" s="17"/>
      <c r="T53" s="17"/>
      <c r="U53" s="6">
        <v>21.6126</v>
      </c>
      <c r="V53" s="6">
        <v>101.58</v>
      </c>
      <c r="W53" s="6">
        <v>21.611699999999999</v>
      </c>
      <c r="X53" s="6">
        <v>101.574</v>
      </c>
      <c r="Y53" s="15"/>
      <c r="Z53" s="15"/>
      <c r="AA53" s="17">
        <v>21.611699999999999</v>
      </c>
      <c r="AB53" s="17">
        <v>101.574</v>
      </c>
      <c r="AC53" s="17"/>
      <c r="AD53" s="17"/>
      <c r="AE53" s="22" t="s">
        <v>27</v>
      </c>
    </row>
    <row r="54" spans="1:31" x14ac:dyDescent="0.25">
      <c r="A54" s="1" t="s">
        <v>79</v>
      </c>
      <c r="B54" s="6" t="s">
        <v>80</v>
      </c>
      <c r="C54" s="6" t="s">
        <v>68</v>
      </c>
      <c r="D54" s="26" t="s">
        <v>136</v>
      </c>
      <c r="E54" s="28">
        <v>50</v>
      </c>
      <c r="F54" s="27">
        <f t="shared" si="0"/>
        <v>1118.0339887498949</v>
      </c>
      <c r="G54">
        <v>1000</v>
      </c>
      <c r="H54">
        <v>500</v>
      </c>
      <c r="I54" s="15">
        <v>-0.68543612691737299</v>
      </c>
      <c r="J54" s="15">
        <v>-76.397057706377097</v>
      </c>
      <c r="K54" s="43">
        <v>41456</v>
      </c>
      <c r="L54" s="15" t="s">
        <v>136</v>
      </c>
      <c r="M54" s="15"/>
      <c r="N54" s="15"/>
      <c r="O54" s="15"/>
      <c r="P54" s="15"/>
      <c r="Q54" s="15"/>
      <c r="R54" s="15"/>
      <c r="S54" s="15"/>
      <c r="T54" s="15"/>
      <c r="U54" s="6"/>
      <c r="V54" s="6"/>
      <c r="W54" s="6">
        <v>-0.68589999999999995</v>
      </c>
      <c r="X54" s="6">
        <v>-76.395300000000006</v>
      </c>
      <c r="Y54" s="15">
        <v>-0.68543612691737299</v>
      </c>
      <c r="Z54" s="15">
        <v>-76.397057706377097</v>
      </c>
      <c r="AA54" s="7">
        <v>-0.69119399999999998</v>
      </c>
      <c r="AB54" s="15">
        <v>-76.404360999999994</v>
      </c>
      <c r="AC54" s="15"/>
      <c r="AD54" s="15"/>
      <c r="AE54" s="2" t="s">
        <v>81</v>
      </c>
    </row>
    <row r="55" spans="1:31" x14ac:dyDescent="0.25">
      <c r="A55" s="1" t="s">
        <v>94</v>
      </c>
      <c r="B55" s="6" t="s">
        <v>76</v>
      </c>
      <c r="C55" s="6" t="s">
        <v>84</v>
      </c>
      <c r="D55" s="26" t="s">
        <v>136</v>
      </c>
      <c r="E55" s="28">
        <v>25.6</v>
      </c>
      <c r="F55" s="27">
        <f t="shared" si="0"/>
        <v>861.62636914152063</v>
      </c>
      <c r="G55">
        <v>800</v>
      </c>
      <c r="H55">
        <v>320</v>
      </c>
      <c r="I55" s="6">
        <v>37.766283725000001</v>
      </c>
      <c r="J55" s="6">
        <v>-119.819093975</v>
      </c>
      <c r="K55" s="43">
        <v>41456</v>
      </c>
      <c r="L55" s="6" t="s">
        <v>136</v>
      </c>
      <c r="M55" s="7">
        <v>37.767898899999999</v>
      </c>
      <c r="N55" s="7">
        <v>-119.82353999999999</v>
      </c>
      <c r="O55" s="7">
        <v>37.767544999999998</v>
      </c>
      <c r="P55" s="7">
        <v>-119.8144739</v>
      </c>
      <c r="Q55" s="7">
        <v>37.765028999999998</v>
      </c>
      <c r="R55" s="7">
        <v>-119.823714</v>
      </c>
      <c r="S55" s="7">
        <v>37.764662000000001</v>
      </c>
      <c r="T55" s="7">
        <v>-119.81464800000001</v>
      </c>
      <c r="U55" s="6">
        <v>39.3003</v>
      </c>
      <c r="V55" s="6">
        <v>-119.806</v>
      </c>
      <c r="W55" s="6">
        <v>37.766199999999998</v>
      </c>
      <c r="X55" s="6">
        <v>-119.819</v>
      </c>
      <c r="Y55" s="15"/>
      <c r="Z55" s="15"/>
      <c r="AA55" s="23"/>
      <c r="AB55" s="23"/>
      <c r="AC55" s="7">
        <f>AVERAGE(M55,O55,Q55,S55)</f>
        <v>37.766283724999994</v>
      </c>
      <c r="AD55" s="7">
        <f>AVERAGE(N55,P55,R55,T55)</f>
        <v>-119.81909397499999</v>
      </c>
      <c r="AE55" s="2"/>
    </row>
    <row r="56" spans="1:31" x14ac:dyDescent="0.25">
      <c r="A56" s="30" t="s">
        <v>71</v>
      </c>
      <c r="B56" s="30" t="s">
        <v>70</v>
      </c>
      <c r="C56" s="30" t="s">
        <v>68</v>
      </c>
      <c r="D56" s="31" t="s">
        <v>137</v>
      </c>
      <c r="E56" s="31">
        <v>4</v>
      </c>
      <c r="F56" s="27">
        <f>SQRT(300^2+200^2)</f>
        <v>360.55512754639892</v>
      </c>
      <c r="G56">
        <v>300</v>
      </c>
      <c r="H56" t="s">
        <v>149</v>
      </c>
      <c r="I56" s="32">
        <v>8.9877619902699895</v>
      </c>
      <c r="J56" s="32">
        <v>-79.616675188337297</v>
      </c>
      <c r="K56" s="43">
        <v>41456</v>
      </c>
      <c r="L56" s="32" t="s">
        <v>136</v>
      </c>
      <c r="M56" s="32"/>
      <c r="N56" s="32"/>
      <c r="O56" s="32"/>
      <c r="P56" s="32"/>
      <c r="Q56" s="32"/>
      <c r="R56" s="32"/>
      <c r="S56" s="32"/>
      <c r="T56" s="32"/>
      <c r="U56" s="30"/>
      <c r="V56" s="30"/>
      <c r="W56" s="30">
        <v>8.9757300000000004</v>
      </c>
      <c r="X56" s="30">
        <v>-79.591499999999996</v>
      </c>
      <c r="Y56" s="32">
        <v>8.9877619902699895</v>
      </c>
      <c r="Z56" s="32">
        <v>-79.616675188337297</v>
      </c>
      <c r="AA56" s="33"/>
      <c r="AB56" s="32"/>
      <c r="AC56" s="32"/>
      <c r="AD56" s="32"/>
      <c r="AE56" s="34" t="s">
        <v>100</v>
      </c>
    </row>
    <row r="57" spans="1:31" x14ac:dyDescent="0.25">
      <c r="A57" s="30" t="s">
        <v>74</v>
      </c>
      <c r="B57" s="30" t="s">
        <v>67</v>
      </c>
      <c r="C57" s="30" t="s">
        <v>68</v>
      </c>
      <c r="D57" s="31" t="s">
        <v>137</v>
      </c>
      <c r="E57" s="31">
        <v>25</v>
      </c>
      <c r="F57" s="27">
        <f t="shared" si="0"/>
        <v>707.10678118654755</v>
      </c>
      <c r="G57">
        <v>500</v>
      </c>
      <c r="H57">
        <v>500</v>
      </c>
      <c r="I57" s="32">
        <v>1.15582263849792</v>
      </c>
      <c r="J57" s="32">
        <v>-77.993528761193105</v>
      </c>
      <c r="K57" s="43">
        <v>41456</v>
      </c>
      <c r="L57" s="32" t="s">
        <v>136</v>
      </c>
      <c r="M57" s="32"/>
      <c r="N57" s="32"/>
      <c r="O57" s="32"/>
      <c r="P57" s="32"/>
      <c r="Q57" s="32"/>
      <c r="R57" s="32"/>
      <c r="S57" s="32"/>
      <c r="T57" s="32"/>
      <c r="U57" s="30"/>
      <c r="V57" s="30"/>
      <c r="W57" s="30">
        <v>1.1557999999999999</v>
      </c>
      <c r="X57" s="30">
        <v>-77.993499999999997</v>
      </c>
      <c r="Y57" s="32">
        <v>1.15582263849792</v>
      </c>
      <c r="Z57" s="32">
        <v>-77.993528761193105</v>
      </c>
      <c r="AA57" s="33"/>
      <c r="AB57" s="32"/>
      <c r="AC57" s="32"/>
      <c r="AD57" s="32"/>
      <c r="AE57" s="34"/>
    </row>
    <row r="58" spans="1:31" x14ac:dyDescent="0.25">
      <c r="A58" s="36" t="s">
        <v>90</v>
      </c>
      <c r="B58" s="30" t="s">
        <v>76</v>
      </c>
      <c r="C58" s="30" t="s">
        <v>87</v>
      </c>
      <c r="D58" s="38" t="s">
        <v>137</v>
      </c>
      <c r="E58" s="31"/>
      <c r="I58" s="36">
        <v>19.722200000000001</v>
      </c>
      <c r="J58" s="36">
        <v>-155.875</v>
      </c>
      <c r="K58" s="43">
        <v>41456</v>
      </c>
      <c r="L58" s="36" t="s">
        <v>136</v>
      </c>
      <c r="M58" s="33"/>
      <c r="N58" s="33"/>
      <c r="O58" s="33"/>
      <c r="P58" s="33"/>
      <c r="Q58" s="33"/>
      <c r="R58" s="33"/>
      <c r="S58" s="33"/>
      <c r="T58" s="33"/>
      <c r="U58" s="30"/>
      <c r="V58" s="30"/>
      <c r="W58" s="30"/>
      <c r="X58" s="30"/>
      <c r="Y58" s="36">
        <v>19.722200000000001</v>
      </c>
      <c r="Z58" s="36">
        <v>-155.875</v>
      </c>
      <c r="AA58" s="33"/>
      <c r="AB58" s="33"/>
      <c r="AC58" s="33"/>
      <c r="AD58" s="33"/>
      <c r="AE58" s="37" t="s">
        <v>141</v>
      </c>
    </row>
  </sheetData>
  <sortState ref="A2:AD61">
    <sortCondition descending="1" ref="D2:D61"/>
    <sortCondition ref="A2:A6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F3" sqref="F3:G10"/>
    </sheetView>
  </sheetViews>
  <sheetFormatPr defaultRowHeight="15" x14ac:dyDescent="0.25"/>
  <cols>
    <col min="1" max="1" width="48.7109375" customWidth="1"/>
    <col min="2" max="2" width="11.28515625" customWidth="1"/>
  </cols>
  <sheetData>
    <row r="1" spans="1:7" x14ac:dyDescent="0.25">
      <c r="A1" s="4" t="s">
        <v>119</v>
      </c>
      <c r="B1" s="4"/>
    </row>
    <row r="2" spans="1:7" x14ac:dyDescent="0.25">
      <c r="A2" s="3" t="s">
        <v>101</v>
      </c>
      <c r="B2" s="3" t="s">
        <v>124</v>
      </c>
      <c r="C2" t="s">
        <v>120</v>
      </c>
      <c r="D2" t="s">
        <v>121</v>
      </c>
      <c r="E2" t="s">
        <v>122</v>
      </c>
      <c r="F2" t="s">
        <v>123</v>
      </c>
    </row>
    <row r="3" spans="1:7" x14ac:dyDescent="0.25">
      <c r="A3" s="3" t="s">
        <v>102</v>
      </c>
      <c r="B3" s="3">
        <v>-1</v>
      </c>
      <c r="C3">
        <v>1</v>
      </c>
      <c r="D3">
        <v>55</v>
      </c>
      <c r="E3">
        <v>40</v>
      </c>
      <c r="F3">
        <f>B3*(C3+D3/60+E3/3600)</f>
        <v>-1.9277777777777776</v>
      </c>
      <c r="G3" t="s">
        <v>125</v>
      </c>
    </row>
    <row r="4" spans="1:7" x14ac:dyDescent="0.25">
      <c r="A4" s="3" t="s">
        <v>103</v>
      </c>
      <c r="B4" s="3">
        <v>1</v>
      </c>
      <c r="C4">
        <v>9</v>
      </c>
      <c r="D4">
        <v>52</v>
      </c>
      <c r="E4">
        <v>49.6</v>
      </c>
      <c r="F4">
        <f t="shared" ref="F4:F10" si="0">B4*(C4+D4/60+E4/3600)</f>
        <v>9.8804444444444446</v>
      </c>
      <c r="G4" t="s">
        <v>126</v>
      </c>
    </row>
    <row r="5" spans="1:7" x14ac:dyDescent="0.25">
      <c r="A5" s="3" t="s">
        <v>104</v>
      </c>
      <c r="B5" s="3">
        <v>-1</v>
      </c>
      <c r="C5">
        <v>1</v>
      </c>
      <c r="D5">
        <v>55</v>
      </c>
      <c r="E5">
        <v>27.6</v>
      </c>
      <c r="F5">
        <f t="shared" si="0"/>
        <v>-1.9243333333333332</v>
      </c>
      <c r="G5" t="s">
        <v>131</v>
      </c>
    </row>
    <row r="6" spans="1:7" x14ac:dyDescent="0.25">
      <c r="A6" s="3" t="s">
        <v>105</v>
      </c>
      <c r="B6" s="3">
        <v>1</v>
      </c>
      <c r="C6">
        <v>9</v>
      </c>
      <c r="D6">
        <v>52</v>
      </c>
      <c r="E6">
        <v>59.2</v>
      </c>
      <c r="F6">
        <f t="shared" si="0"/>
        <v>9.883111111111111</v>
      </c>
      <c r="G6" t="s">
        <v>132</v>
      </c>
    </row>
    <row r="7" spans="1:7" x14ac:dyDescent="0.25">
      <c r="A7" s="3" t="s">
        <v>106</v>
      </c>
      <c r="B7" s="3">
        <v>-1</v>
      </c>
      <c r="C7">
        <v>1</v>
      </c>
      <c r="D7">
        <v>55</v>
      </c>
      <c r="E7">
        <v>29.7</v>
      </c>
      <c r="F7">
        <f t="shared" si="0"/>
        <v>-1.9249166666666666</v>
      </c>
      <c r="G7" t="s">
        <v>127</v>
      </c>
    </row>
    <row r="8" spans="1:7" x14ac:dyDescent="0.25">
      <c r="A8" s="3" t="s">
        <v>107</v>
      </c>
      <c r="B8" s="3">
        <v>1</v>
      </c>
      <c r="C8">
        <v>9</v>
      </c>
      <c r="D8">
        <v>52</v>
      </c>
      <c r="E8">
        <v>37.1</v>
      </c>
      <c r="F8">
        <f t="shared" si="0"/>
        <v>9.8769722222222232</v>
      </c>
      <c r="G8" t="s">
        <v>128</v>
      </c>
    </row>
    <row r="9" spans="1:7" x14ac:dyDescent="0.25">
      <c r="A9" s="3" t="s">
        <v>108</v>
      </c>
      <c r="B9" s="3">
        <v>-1</v>
      </c>
      <c r="C9">
        <v>1</v>
      </c>
      <c r="D9">
        <v>55</v>
      </c>
      <c r="E9">
        <v>18.100000000000001</v>
      </c>
      <c r="F9">
        <f t="shared" si="0"/>
        <v>-1.9216944444444444</v>
      </c>
      <c r="G9" t="s">
        <v>129</v>
      </c>
    </row>
    <row r="10" spans="1:7" x14ac:dyDescent="0.25">
      <c r="A10" s="3" t="s">
        <v>109</v>
      </c>
      <c r="B10" s="3">
        <v>1</v>
      </c>
      <c r="C10">
        <v>9</v>
      </c>
      <c r="D10">
        <v>52</v>
      </c>
      <c r="E10">
        <v>46.8</v>
      </c>
      <c r="F10">
        <f t="shared" si="0"/>
        <v>9.879666666666667</v>
      </c>
      <c r="G10" t="s">
        <v>130</v>
      </c>
    </row>
    <row r="12" spans="1:7" x14ac:dyDescent="0.25">
      <c r="A12" s="3" t="s">
        <v>110</v>
      </c>
      <c r="B12" s="3"/>
    </row>
    <row r="13" spans="1:7" x14ac:dyDescent="0.25">
      <c r="A13" s="3" t="s">
        <v>111</v>
      </c>
      <c r="B13" s="3"/>
    </row>
    <row r="14" spans="1:7" x14ac:dyDescent="0.25">
      <c r="A14" s="3" t="s">
        <v>112</v>
      </c>
      <c r="B14" s="3"/>
    </row>
    <row r="15" spans="1:7" x14ac:dyDescent="0.25">
      <c r="A15" s="3" t="s">
        <v>113</v>
      </c>
      <c r="B15" s="3"/>
    </row>
    <row r="16" spans="1:7" x14ac:dyDescent="0.25">
      <c r="A16" s="3" t="s">
        <v>114</v>
      </c>
      <c r="B16" s="3"/>
    </row>
    <row r="17" spans="1:2" x14ac:dyDescent="0.25">
      <c r="A17" s="3" t="s">
        <v>115</v>
      </c>
      <c r="B17" s="3"/>
    </row>
    <row r="18" spans="1:2" x14ac:dyDescent="0.25">
      <c r="A18" s="3" t="s">
        <v>116</v>
      </c>
      <c r="B18" s="3"/>
    </row>
    <row r="19" spans="1:2" x14ac:dyDescent="0.25">
      <c r="A19" s="3" t="s">
        <v>117</v>
      </c>
      <c r="B19" s="3"/>
    </row>
    <row r="20" spans="1:2" x14ac:dyDescent="0.25">
      <c r="A20" s="3" t="s">
        <v>118</v>
      </c>
      <c r="B20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Smithsonian Institution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 User</dc:creator>
  <cp:lastModifiedBy>SI User</cp:lastModifiedBy>
  <dcterms:created xsi:type="dcterms:W3CDTF">2012-04-19T13:22:47Z</dcterms:created>
  <dcterms:modified xsi:type="dcterms:W3CDTF">2013-07-01T22:29:04Z</dcterms:modified>
</cp:coreProperties>
</file>